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55" activeTab="0"/>
  </bookViews>
  <sheets>
    <sheet name="請求書" sheetId="1" r:id="rId1"/>
    <sheet name="受給者一覧" sheetId="2" r:id="rId2"/>
    <sheet name="開始シート" sheetId="3" r:id="rId3"/>
    <sheet name="2320600001" sheetId="4" r:id="rId4"/>
    <sheet name="2320600002" sheetId="5" r:id="rId5"/>
    <sheet name="2320600003" sheetId="6" r:id="rId6"/>
    <sheet name="2320600004" sheetId="7" r:id="rId7"/>
    <sheet name="終了シート" sheetId="8" r:id="rId8"/>
    <sheet name="基本設定" sheetId="9" r:id="rId9"/>
    <sheet name="単価設定" sheetId="10" r:id="rId10"/>
  </sheets>
  <definedNames>
    <definedName name="_xlfn.SINGLE" hidden="1">#NAME?</definedName>
    <definedName name="_xlnm.Print_Area" localSheetId="3">'2320600001'!$A$1:$BG$45,'2320600001'!$BN$1:$EM$45</definedName>
    <definedName name="_xlnm.Print_Area" localSheetId="4">'2320600002'!$A$1:$BG$45,'2320600002'!$BN$1:$EM$45</definedName>
    <definedName name="_xlnm.Print_Area" localSheetId="5">'2320600003'!$A$1:$BG$45,'2320600003'!$BN$1:$EM$45</definedName>
    <definedName name="_xlnm.Print_Area" localSheetId="6">'2320600004'!$A$1:$BG$45,'2320600004'!$BN$1:$EM$45</definedName>
    <definedName name="_xlnm.Print_Area" localSheetId="2">'開始シート'!$A$1:$BG$45,'開始シート'!$BN$1:$EM$45</definedName>
    <definedName name="_xlnm.Print_Area" localSheetId="7">'終了シート'!$A$1:$BG$45,'終了シート'!$BN$1:$EM$45</definedName>
    <definedName name="_xlnm.Print_Area" localSheetId="0">'請求書'!$A$1:$AD$44</definedName>
  </definedNames>
  <calcPr fullCalcOnLoad="1"/>
</workbook>
</file>

<file path=xl/sharedStrings.xml><?xml version="1.0" encoding="utf-8"?>
<sst xmlns="http://schemas.openxmlformats.org/spreadsheetml/2006/main" count="520" uniqueCount="202">
  <si>
    <t>第6号様式（第18条関係）</t>
  </si>
  <si>
    <t>移動支援</t>
  </si>
  <si>
    <t>第9号様式の2（第18条関係）</t>
  </si>
  <si>
    <t>第7号様式（第18条関係）</t>
  </si>
  <si>
    <t>第8号様式（第18条関係）</t>
  </si>
  <si>
    <t>第9号様式（第18条関係）</t>
  </si>
  <si>
    <t>地域活動支援センター</t>
  </si>
  <si>
    <t>日中一時支援</t>
  </si>
  <si>
    <t>生活サポート</t>
  </si>
  <si>
    <t>訪問入浴サービス</t>
  </si>
  <si>
    <t>訪問入浴サービス事業提供実績記録票</t>
  </si>
  <si>
    <t>生活サポート事業提供実績記録票</t>
  </si>
  <si>
    <t>日中一時支援事業提供実績記録票</t>
  </si>
  <si>
    <t>地域活動支援センター事業提供実績記録票</t>
  </si>
  <si>
    <t>移動支援事業提供実績記録票</t>
  </si>
  <si>
    <t>＜サービス種類＞</t>
  </si>
  <si>
    <t>支給決定障害者等氏名</t>
  </si>
  <si>
    <t>事業所番号</t>
  </si>
  <si>
    <t>（障害児氏名）</t>
  </si>
  <si>
    <t>事業者及び
その事業所</t>
  </si>
  <si>
    <t>契約支給量</t>
  </si>
  <si>
    <t>利用者負担額上限月額</t>
  </si>
  <si>
    <t>日付</t>
  </si>
  <si>
    <t>曜日</t>
  </si>
  <si>
    <t>備考</t>
  </si>
  <si>
    <t>開始時間</t>
  </si>
  <si>
    <t>終了時間</t>
  </si>
  <si>
    <t>合計</t>
  </si>
  <si>
    <t>枚中</t>
  </si>
  <si>
    <t>地域生活支援サービス費等 請求書</t>
  </si>
  <si>
    <t>（　請　求　先　）</t>
  </si>
  <si>
    <t>請求事業者</t>
  </si>
  <si>
    <t>指定事業所番号</t>
  </si>
  <si>
    <t>住　所
（所在地）</t>
  </si>
  <si>
    <t>〒</t>
  </si>
  <si>
    <t>電話番号</t>
  </si>
  <si>
    <t>名　称</t>
  </si>
  <si>
    <t>下記のとおり請求します。</t>
  </si>
  <si>
    <t>職・氏名</t>
  </si>
  <si>
    <t>年</t>
  </si>
  <si>
    <t>月分</t>
  </si>
  <si>
    <t>請求金額</t>
  </si>
  <si>
    <t>円</t>
  </si>
  <si>
    <t>区　　　　分</t>
  </si>
  <si>
    <t>件数</t>
  </si>
  <si>
    <t>請求額</t>
  </si>
  <si>
    <t>合　　　計</t>
  </si>
  <si>
    <t>春日井市使用欄</t>
  </si>
  <si>
    <t>　　　印</t>
  </si>
  <si>
    <t>地域生活支援サービス費等 明細書</t>
  </si>
  <si>
    <t>（移動支援事業、地域活動支援センター事業、日中一時支援事業、生活サポート事業、訪問入浴サービス事業）</t>
  </si>
  <si>
    <t>月分</t>
  </si>
  <si>
    <t>請求事業者</t>
  </si>
  <si>
    <t>指定事業所番号</t>
  </si>
  <si>
    <t>受給者証番号</t>
  </si>
  <si>
    <t>事業者及び
その事業所
の名称</t>
  </si>
  <si>
    <t>支給決定障害者等</t>
  </si>
  <si>
    <t>氏名</t>
  </si>
  <si>
    <t>支給決定に係る</t>
  </si>
  <si>
    <t>障害児氏名</t>
  </si>
  <si>
    <t>利用者負担上限月額（ａ）　</t>
  </si>
  <si>
    <t>利用者負担上限額
管理事業所</t>
  </si>
  <si>
    <t>事業所番号</t>
  </si>
  <si>
    <t>管理結果</t>
  </si>
  <si>
    <t>管理結果額（ｂ）</t>
  </si>
  <si>
    <t>事業所名称</t>
  </si>
  <si>
    <t>費用の額計算欄</t>
  </si>
  <si>
    <t>サービス内容</t>
  </si>
  <si>
    <t>サービスコード</t>
  </si>
  <si>
    <t>報酬単価</t>
  </si>
  <si>
    <t>回数</t>
  </si>
  <si>
    <t>報酬額</t>
  </si>
  <si>
    <t>１割額</t>
  </si>
  <si>
    <t>合     計</t>
  </si>
  <si>
    <t>（ｃ）</t>
  </si>
  <si>
    <t>内訳</t>
  </si>
  <si>
    <t>当月算定額</t>
  </si>
  <si>
    <t>サービス総合計報酬額 (①)</t>
  </si>
  <si>
    <t>自己負担額(②)</t>
  </si>
  <si>
    <t>（ｂ）もしくは（ａ）か（ｃ）の内少ない額</t>
  </si>
  <si>
    <t>過誤訂正（③）</t>
  </si>
  <si>
    <t>当月地域生活支援サービス費請求額(①－②－③)</t>
  </si>
  <si>
    <t>枚目</t>
  </si>
  <si>
    <t>-</t>
  </si>
  <si>
    <t>123-456-7890</t>
  </si>
  <si>
    <t>事業所長　〇〇　太郎</t>
  </si>
  <si>
    <t>年</t>
  </si>
  <si>
    <t>月</t>
  </si>
  <si>
    <t>日</t>
  </si>
  <si>
    <t>受給者番号</t>
  </si>
  <si>
    <t>障がい者（児）
氏名</t>
  </si>
  <si>
    <t>保護者
氏名</t>
  </si>
  <si>
    <t>利用者負担
上限月額</t>
  </si>
  <si>
    <t>食事提供
加算有無</t>
  </si>
  <si>
    <t>移動支援
支給開始日</t>
  </si>
  <si>
    <t>食事提供加算
適用終了日</t>
  </si>
  <si>
    <t>食事提供加算
適用開始日</t>
  </si>
  <si>
    <t>利用者負担
適用終了日</t>
  </si>
  <si>
    <t>利用者負担
適用開始日</t>
  </si>
  <si>
    <t>移動支援
支給終了日</t>
  </si>
  <si>
    <t>移動支援
区分</t>
  </si>
  <si>
    <t>利用者負担</t>
  </si>
  <si>
    <t>食事提供加算</t>
  </si>
  <si>
    <t>移動支援
二人介護</t>
  </si>
  <si>
    <t>移動支援
送迎対象</t>
  </si>
  <si>
    <t>移動支援
対象</t>
  </si>
  <si>
    <t>移動支援契約
支給量</t>
  </si>
  <si>
    <t>移動支援
決定支給量</t>
  </si>
  <si>
    <t>日中一時支援</t>
  </si>
  <si>
    <t>日中一時支援
対象</t>
  </si>
  <si>
    <t>日中一時支援
支給開始日</t>
  </si>
  <si>
    <t>日中一時支援
支給終了日</t>
  </si>
  <si>
    <t>日中一時支援
区分</t>
  </si>
  <si>
    <t>日中一時支援
決定支給量</t>
  </si>
  <si>
    <t>日中一時支援
二人介護</t>
  </si>
  <si>
    <t>日中一時支援
送迎対象</t>
  </si>
  <si>
    <t>日中一時支援契約
支給量</t>
  </si>
  <si>
    <t>地域活動支援C</t>
  </si>
  <si>
    <t>地域活動支援C
対象</t>
  </si>
  <si>
    <t>地域活動支援C
支給開始日</t>
  </si>
  <si>
    <t>地域活動支援C
支給終了日</t>
  </si>
  <si>
    <t>地域活動支援C
区分</t>
  </si>
  <si>
    <t>地域活動支援C
決定支給量</t>
  </si>
  <si>
    <t>地域活動支援C契約
支給量</t>
  </si>
  <si>
    <t>生活サポート</t>
  </si>
  <si>
    <t>生活サポート
対象</t>
  </si>
  <si>
    <t>生活サポート
支給開始日</t>
  </si>
  <si>
    <t>生活サポート
支給終了日</t>
  </si>
  <si>
    <t>生活サポート
区分</t>
  </si>
  <si>
    <t>生活サポート
決定支給量</t>
  </si>
  <si>
    <t>生活サポート
二人介護</t>
  </si>
  <si>
    <t>生活サポート
送迎対象</t>
  </si>
  <si>
    <t>訪問入浴</t>
  </si>
  <si>
    <t>訪問入浴
対象</t>
  </si>
  <si>
    <t>訪問入浴
支給開始日</t>
  </si>
  <si>
    <t>訪問入浴
支給終了日</t>
  </si>
  <si>
    <t>訪問入浴
区分</t>
  </si>
  <si>
    <t>訪問入浴
決定支給量</t>
  </si>
  <si>
    <t>訪問入浴
二人介護</t>
  </si>
  <si>
    <t>訪問入浴
送迎対象</t>
  </si>
  <si>
    <t>生活サポート契約支給量</t>
  </si>
  <si>
    <t>訪問入浴
契約支給量</t>
  </si>
  <si>
    <t>サービス内容時間</t>
  </si>
  <si>
    <t>算定項目</t>
  </si>
  <si>
    <t>報酬単価（円）</t>
  </si>
  <si>
    <t>種類</t>
  </si>
  <si>
    <t>項目</t>
  </si>
  <si>
    <t>地域活動支援センター</t>
  </si>
  <si>
    <t>地域活動支援加算入浴</t>
  </si>
  <si>
    <t>地域活動支援加算給食（低所得者）</t>
  </si>
  <si>
    <t>地域活動支援加算送迎</t>
  </si>
  <si>
    <t>片道</t>
  </si>
  <si>
    <t>地域上限管理加算</t>
  </si>
  <si>
    <t>03</t>
  </si>
  <si>
    <t>有</t>
  </si>
  <si>
    <t>対象</t>
  </si>
  <si>
    <t>A</t>
  </si>
  <si>
    <t>B</t>
  </si>
  <si>
    <t>保護者　太郎11</t>
  </si>
  <si>
    <t>保護者　太郎41</t>
  </si>
  <si>
    <t>索引キー</t>
  </si>
  <si>
    <t>請求サービスコード</t>
  </si>
  <si>
    <t>サービス内容時間</t>
  </si>
  <si>
    <t>算定項目</t>
  </si>
  <si>
    <t>報酬単価</t>
  </si>
  <si>
    <t>上限管理事業者</t>
  </si>
  <si>
    <t>事業者コード</t>
  </si>
  <si>
    <t>事業者名</t>
  </si>
  <si>
    <t>No.</t>
  </si>
  <si>
    <t>受給者証
番　　　号</t>
  </si>
  <si>
    <t>サービス提供実績</t>
  </si>
  <si>
    <t>時間数</t>
  </si>
  <si>
    <t>入浴加算</t>
  </si>
  <si>
    <t>給食加算</t>
  </si>
  <si>
    <t>送迎加算</t>
  </si>
  <si>
    <t>地域活動支援C
汎用項目１</t>
  </si>
  <si>
    <t>地域活動支援C
汎用項目２</t>
  </si>
  <si>
    <t>1</t>
  </si>
  <si>
    <t>換算後支給量</t>
  </si>
  <si>
    <t>エラーチェック</t>
  </si>
  <si>
    <t>対象者</t>
  </si>
  <si>
    <t>支給量
エラー有無</t>
  </si>
  <si>
    <t>支給期間
エラー有無</t>
  </si>
  <si>
    <t>開始日（値）</t>
  </si>
  <si>
    <t>終了日（値）</t>
  </si>
  <si>
    <t>支給開始日（値）</t>
  </si>
  <si>
    <t>支給終了日（値）</t>
  </si>
  <si>
    <t>対象</t>
  </si>
  <si>
    <t>春日井市一丁目１２番地　〇〇ビル２F</t>
  </si>
  <si>
    <t>〇〇地域活動支援センター　　　　　　　　
○○○○○○○○○○</t>
  </si>
  <si>
    <t>春日井　太郎11</t>
  </si>
  <si>
    <t>春日井　太郎12</t>
  </si>
  <si>
    <t>春日井　太郎13</t>
  </si>
  <si>
    <t>春日井　太郎14</t>
  </si>
  <si>
    <t>上限管理事業所A</t>
  </si>
  <si>
    <t>無</t>
  </si>
  <si>
    <t>令和</t>
  </si>
  <si>
    <t>利用者
確認欄</t>
  </si>
  <si>
    <t>春日井市長</t>
  </si>
  <si>
    <t xml:space="preserve"> 様</t>
  </si>
  <si>
    <t>確認日</t>
  </si>
  <si>
    <t>確認者
障がい福祉課長補佐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</si>
</sst>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"/>
    <numFmt numFmtId="178" formatCode="0000000000"/>
    <numFmt numFmtId="179" formatCode="#,##0_ "/>
    <numFmt numFmtId="180" formatCode="[h]:mm"/>
    <numFmt numFmtId="181" formatCode="yyyymm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明朝"/>
      <family val="1"/>
    </font>
    <font>
      <sz val="9"/>
      <name val="MS UI Gothic"/>
      <family val="3"/>
    </font>
    <font>
      <sz val="11"/>
      <name val="ＭＳ Ｐゴシック"/>
      <family val="3"/>
    </font>
    <font>
      <b/>
      <sz val="16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7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12"/>
      <color indexed="9"/>
      <name val="ＭＳ Ｐ明朝"/>
      <family val="1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11"/>
      <name val="Calibri"/>
      <family val="3"/>
    </font>
    <font>
      <sz val="9"/>
      <color theme="0"/>
      <name val="ＭＳ ゴシック"/>
      <family val="3"/>
    </font>
    <font>
      <sz val="12"/>
      <color theme="0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thin"/>
      <bottom style="double"/>
    </border>
    <border>
      <left style="thin"/>
      <right style="medium"/>
      <top/>
      <bottom style="medium"/>
    </border>
    <border diagonalUp="1">
      <left style="medium"/>
      <right/>
      <top style="double"/>
      <bottom style="medium"/>
      <diagonal style="thin"/>
    </border>
    <border diagonalUp="1">
      <left/>
      <right/>
      <top style="double"/>
      <bottom style="medium"/>
      <diagonal style="thin"/>
    </border>
    <border diagonalUp="1">
      <left/>
      <right style="medium"/>
      <top style="double"/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2" fillId="0" borderId="0">
      <alignment vertical="center"/>
      <protection/>
    </xf>
    <xf numFmtId="0" fontId="63" fillId="32" borderId="0" applyNumberFormat="0" applyBorder="0" applyAlignment="0" applyProtection="0"/>
  </cellStyleXfs>
  <cellXfs count="5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4" fillId="0" borderId="0" xfId="0" applyFont="1" applyAlignment="1">
      <alignment/>
    </xf>
    <xf numFmtId="0" fontId="4" fillId="33" borderId="10" xfId="61" applyFont="1" applyFill="1" applyBorder="1">
      <alignment vertical="center"/>
      <protection/>
    </xf>
    <xf numFmtId="0" fontId="4" fillId="33" borderId="11" xfId="61" applyFont="1" applyFill="1" applyBorder="1">
      <alignment vertical="center"/>
      <protection/>
    </xf>
    <xf numFmtId="0" fontId="4" fillId="33" borderId="12" xfId="61" applyFont="1" applyFill="1" applyBorder="1">
      <alignment vertical="center"/>
      <protection/>
    </xf>
    <xf numFmtId="0" fontId="4" fillId="33" borderId="0" xfId="61" applyFont="1" applyFill="1">
      <alignment vertical="center"/>
      <protection/>
    </xf>
    <xf numFmtId="0" fontId="4" fillId="33" borderId="13" xfId="61" applyFont="1" applyFill="1" applyBorder="1">
      <alignment vertical="center"/>
      <protection/>
    </xf>
    <xf numFmtId="0" fontId="4" fillId="33" borderId="0" xfId="61" applyFont="1" applyFill="1" applyBorder="1">
      <alignment vertical="center"/>
      <protection/>
    </xf>
    <xf numFmtId="0" fontId="4" fillId="33" borderId="14" xfId="61" applyFont="1" applyFill="1" applyBorder="1">
      <alignment vertical="center"/>
      <protection/>
    </xf>
    <xf numFmtId="0" fontId="14" fillId="33" borderId="0" xfId="61" applyFont="1" applyFill="1" applyBorder="1">
      <alignment vertical="center"/>
      <protection/>
    </xf>
    <xf numFmtId="0" fontId="4" fillId="33" borderId="15" xfId="61" applyFont="1" applyFill="1" applyBorder="1" applyAlignment="1">
      <alignment horizontal="left" vertical="top"/>
      <protection/>
    </xf>
    <xf numFmtId="0" fontId="4" fillId="33" borderId="16" xfId="61" applyFont="1" applyFill="1" applyBorder="1" applyAlignment="1">
      <alignment horizontal="left" vertical="top"/>
      <protection/>
    </xf>
    <xf numFmtId="0" fontId="4" fillId="33" borderId="0" xfId="61" applyFont="1" applyFill="1" applyBorder="1" applyAlignment="1">
      <alignment horizontal="center" vertical="center" wrapText="1"/>
      <protection/>
    </xf>
    <xf numFmtId="0" fontId="4" fillId="33" borderId="0" xfId="61" applyFont="1" applyFill="1" applyBorder="1" applyAlignment="1">
      <alignment horizontal="center" vertical="top"/>
      <protection/>
    </xf>
    <xf numFmtId="0" fontId="16" fillId="33" borderId="0" xfId="61" applyFont="1" applyFill="1" applyBorder="1" applyAlignment="1">
      <alignment horizontal="center" vertical="center" wrapText="1" shrinkToFit="1"/>
      <protection/>
    </xf>
    <xf numFmtId="0" fontId="3" fillId="33" borderId="0" xfId="61" applyFont="1" applyFill="1" applyBorder="1" applyAlignment="1">
      <alignment horizontal="center" vertical="center" wrapText="1" shrinkToFit="1"/>
      <protection/>
    </xf>
    <xf numFmtId="0" fontId="4" fillId="33" borderId="17" xfId="61" applyFont="1" applyFill="1" applyBorder="1">
      <alignment vertical="center"/>
      <protection/>
    </xf>
    <xf numFmtId="0" fontId="4" fillId="33" borderId="18" xfId="61" applyFont="1" applyFill="1" applyBorder="1">
      <alignment vertical="center"/>
      <protection/>
    </xf>
    <xf numFmtId="0" fontId="4" fillId="33" borderId="19" xfId="61" applyFont="1" applyFill="1" applyBorder="1">
      <alignment vertical="center"/>
      <protection/>
    </xf>
    <xf numFmtId="0" fontId="4" fillId="33" borderId="0" xfId="61" applyFont="1" applyFill="1" applyAlignment="1">
      <alignment vertical="center"/>
      <protection/>
    </xf>
    <xf numFmtId="0" fontId="3" fillId="33" borderId="0" xfId="61" applyFont="1" applyFill="1" applyBorder="1">
      <alignment vertical="center"/>
      <protection/>
    </xf>
    <xf numFmtId="0" fontId="3" fillId="33" borderId="0" xfId="61" applyFont="1" applyFill="1" applyBorder="1" applyAlignment="1">
      <alignment horizontal="center" vertical="center" textRotation="255"/>
      <protection/>
    </xf>
    <xf numFmtId="0" fontId="3" fillId="33" borderId="0" xfId="61" applyFont="1" applyFill="1" applyBorder="1" applyAlignment="1">
      <alignment vertical="center"/>
      <protection/>
    </xf>
    <xf numFmtId="0" fontId="4" fillId="33" borderId="15" xfId="61" applyFont="1" applyFill="1" applyBorder="1" applyAlignment="1">
      <alignment horizontal="center" vertical="top"/>
      <protection/>
    </xf>
    <xf numFmtId="0" fontId="4" fillId="33" borderId="0" xfId="61" applyFont="1" applyFill="1" applyBorder="1" applyAlignment="1">
      <alignment vertical="center"/>
      <protection/>
    </xf>
    <xf numFmtId="0" fontId="8" fillId="0" borderId="0" xfId="61" applyFont="1">
      <alignment vertical="center"/>
      <protection/>
    </xf>
    <xf numFmtId="0" fontId="5" fillId="0" borderId="0" xfId="61" applyFont="1">
      <alignment vertical="center"/>
      <protection/>
    </xf>
    <xf numFmtId="0" fontId="23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8" fillId="0" borderId="0" xfId="6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/>
    </xf>
    <xf numFmtId="179" fontId="6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179" fontId="23" fillId="0" borderId="20" xfId="0" applyNumberFormat="1" applyFont="1" applyBorder="1" applyAlignment="1">
      <alignment vertical="center"/>
    </xf>
    <xf numFmtId="49" fontId="23" fillId="0" borderId="20" xfId="0" applyNumberFormat="1" applyFont="1" applyFill="1" applyBorder="1" applyAlignment="1" quotePrefix="1">
      <alignment horizontal="center" vertical="center"/>
    </xf>
    <xf numFmtId="179" fontId="23" fillId="0" borderId="20" xfId="0" applyNumberFormat="1" applyFont="1" applyFill="1" applyBorder="1" applyAlignment="1">
      <alignment vertical="center"/>
    </xf>
    <xf numFmtId="49" fontId="23" fillId="34" borderId="20" xfId="0" applyNumberFormat="1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4" fillId="33" borderId="0" xfId="61" applyFont="1" applyFill="1" applyBorder="1" applyAlignment="1">
      <alignment horizontal="center" vertical="center"/>
      <protection/>
    </xf>
    <xf numFmtId="0" fontId="3" fillId="33" borderId="0" xfId="61" applyFont="1" applyFill="1" applyBorder="1" applyAlignment="1">
      <alignment horizontal="center" vertical="center"/>
      <protection/>
    </xf>
    <xf numFmtId="0" fontId="3" fillId="33" borderId="0" xfId="61" applyFont="1" applyFill="1" applyBorder="1" applyAlignment="1">
      <alignment horizontal="center" vertical="center" shrinkToFit="1"/>
      <protection/>
    </xf>
    <xf numFmtId="0" fontId="15" fillId="0" borderId="0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horizontal="center" vertical="center" wrapText="1"/>
      <protection/>
    </xf>
    <xf numFmtId="0" fontId="15" fillId="0" borderId="17" xfId="61" applyFont="1" applyBorder="1" applyAlignment="1">
      <alignment horizontal="left" vertical="top"/>
      <protection/>
    </xf>
    <xf numFmtId="0" fontId="15" fillId="0" borderId="18" xfId="61" applyFont="1" applyBorder="1" applyAlignment="1">
      <alignment horizontal="left" vertical="top"/>
      <protection/>
    </xf>
    <xf numFmtId="0" fontId="15" fillId="0" borderId="0" xfId="61" applyFont="1" applyBorder="1" applyAlignment="1">
      <alignment horizontal="left" vertical="top"/>
      <protection/>
    </xf>
    <xf numFmtId="0" fontId="65" fillId="0" borderId="0" xfId="43" applyFont="1" applyAlignment="1">
      <alignment horizontal="center"/>
    </xf>
    <xf numFmtId="0" fontId="18" fillId="33" borderId="0" xfId="61" applyFont="1" applyFill="1" applyBorder="1" applyAlignment="1">
      <alignment horizontal="center" vertical="center" wrapText="1"/>
      <protection/>
    </xf>
    <xf numFmtId="0" fontId="3" fillId="33" borderId="0" xfId="61" applyFont="1" applyFill="1" applyBorder="1" applyAlignment="1">
      <alignment vertical="center" textRotation="255"/>
      <protection/>
    </xf>
    <xf numFmtId="0" fontId="3" fillId="33" borderId="0" xfId="61" applyFont="1" applyFill="1" applyBorder="1" applyAlignment="1">
      <alignment horizontal="distributed" vertical="center"/>
      <protection/>
    </xf>
    <xf numFmtId="0" fontId="23" fillId="0" borderId="0" xfId="61" applyFont="1" applyFill="1">
      <alignment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 shrinkToFit="1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3" fillId="0" borderId="0" xfId="61" applyFont="1" applyAlignment="1">
      <alignment vertical="center"/>
      <protection/>
    </xf>
    <xf numFmtId="0" fontId="51" fillId="0" borderId="0" xfId="43" applyFill="1" applyAlignment="1">
      <alignment vertical="center"/>
    </xf>
    <xf numFmtId="181" fontId="66" fillId="0" borderId="0" xfId="61" applyNumberFormat="1" applyFont="1">
      <alignment vertical="center"/>
      <protection/>
    </xf>
    <xf numFmtId="0" fontId="4" fillId="33" borderId="0" xfId="61" applyFont="1" applyFill="1" applyBorder="1" applyAlignment="1" applyProtection="1">
      <alignment vertical="center"/>
      <protection locked="0"/>
    </xf>
    <xf numFmtId="0" fontId="4" fillId="33" borderId="0" xfId="61" applyFont="1" applyFill="1" applyBorder="1" applyProtection="1">
      <alignment vertical="center"/>
      <protection locked="0"/>
    </xf>
    <xf numFmtId="56" fontId="67" fillId="33" borderId="0" xfId="61" applyNumberFormat="1" applyFont="1" applyFill="1" applyBorder="1" applyProtection="1">
      <alignment vertical="center"/>
      <protection locked="0"/>
    </xf>
    <xf numFmtId="0" fontId="0" fillId="6" borderId="20" xfId="0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58" fontId="0" fillId="6" borderId="20" xfId="0" applyNumberFormat="1" applyFill="1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 quotePrefix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58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vertical="center"/>
      <protection/>
    </xf>
    <xf numFmtId="0" fontId="0" fillId="6" borderId="20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shrinkToFit="1"/>
      <protection locked="0"/>
    </xf>
    <xf numFmtId="0" fontId="68" fillId="33" borderId="0" xfId="0" applyFont="1" applyFill="1" applyAlignment="1">
      <alignment vertical="center"/>
    </xf>
    <xf numFmtId="0" fontId="4" fillId="0" borderId="21" xfId="61" applyFont="1" applyBorder="1" applyAlignment="1" applyProtection="1">
      <alignment vertical="center" shrinkToFit="1"/>
      <protection locked="0"/>
    </xf>
    <xf numFmtId="0" fontId="4" fillId="0" borderId="22" xfId="61" applyFont="1" applyBorder="1" applyAlignment="1" applyProtection="1">
      <alignment vertical="center" shrinkToFit="1"/>
      <protection locked="0"/>
    </xf>
    <xf numFmtId="0" fontId="4" fillId="0" borderId="23" xfId="61" applyFont="1" applyBorder="1" applyAlignment="1" applyProtection="1">
      <alignment vertical="center" shrinkToFit="1"/>
      <protection locked="0"/>
    </xf>
    <xf numFmtId="0" fontId="4" fillId="35" borderId="24" xfId="61" applyFont="1" applyFill="1" applyBorder="1" applyAlignment="1">
      <alignment horizontal="center" vertical="center" textRotation="255"/>
      <protection/>
    </xf>
    <xf numFmtId="0" fontId="4" fillId="35" borderId="20" xfId="61" applyFont="1" applyFill="1" applyBorder="1" applyAlignment="1">
      <alignment horizontal="center" vertical="center" textRotation="255"/>
      <protection/>
    </xf>
    <xf numFmtId="0" fontId="4" fillId="35" borderId="17" xfId="61" applyFont="1" applyFill="1" applyBorder="1" applyAlignment="1">
      <alignment horizontal="center" vertical="center"/>
      <protection/>
    </xf>
    <xf numFmtId="0" fontId="4" fillId="35" borderId="18" xfId="61" applyFont="1" applyFill="1" applyBorder="1" applyAlignment="1">
      <alignment horizontal="center" vertical="center"/>
      <protection/>
    </xf>
    <xf numFmtId="0" fontId="4" fillId="35" borderId="19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 vertical="center"/>
      <protection/>
    </xf>
    <xf numFmtId="0" fontId="4" fillId="33" borderId="21" xfId="61" applyFont="1" applyFill="1" applyBorder="1" applyAlignment="1">
      <alignment horizontal="left" vertical="top"/>
      <protection/>
    </xf>
    <xf numFmtId="0" fontId="15" fillId="0" borderId="22" xfId="61" applyFont="1" applyBorder="1">
      <alignment vertical="center"/>
      <protection/>
    </xf>
    <xf numFmtId="0" fontId="15" fillId="0" borderId="25" xfId="61" applyFont="1" applyBorder="1">
      <alignment vertical="center"/>
      <protection/>
    </xf>
    <xf numFmtId="0" fontId="4" fillId="0" borderId="10" xfId="61" applyFont="1" applyBorder="1" applyAlignment="1" applyProtection="1">
      <alignment vertical="center" shrinkToFit="1"/>
      <protection locked="0"/>
    </xf>
    <xf numFmtId="0" fontId="4" fillId="0" borderId="11" xfId="61" applyFont="1" applyBorder="1" applyAlignment="1" applyProtection="1">
      <alignment vertical="center" shrinkToFit="1"/>
      <protection locked="0"/>
    </xf>
    <xf numFmtId="0" fontId="4" fillId="0" borderId="26" xfId="61" applyFont="1" applyBorder="1" applyAlignment="1" applyProtection="1">
      <alignment vertical="center" shrinkToFit="1"/>
      <protection locked="0"/>
    </xf>
    <xf numFmtId="0" fontId="4" fillId="0" borderId="27" xfId="61" applyFont="1" applyBorder="1" applyAlignment="1" applyProtection="1">
      <alignment vertical="center" shrinkToFit="1"/>
      <protection locked="0"/>
    </xf>
    <xf numFmtId="0" fontId="4" fillId="0" borderId="28" xfId="61" applyFont="1" applyBorder="1" applyAlignment="1" applyProtection="1">
      <alignment vertical="center" shrinkToFit="1"/>
      <protection locked="0"/>
    </xf>
    <xf numFmtId="0" fontId="4" fillId="0" borderId="29" xfId="61" applyFont="1" applyBorder="1" applyAlignment="1" applyProtection="1">
      <alignment vertical="center" shrinkToFit="1"/>
      <protection locked="0"/>
    </xf>
    <xf numFmtId="0" fontId="4" fillId="33" borderId="10" xfId="61" applyFont="1" applyFill="1" applyBorder="1" applyAlignment="1">
      <alignment horizontal="left" vertical="top" wrapText="1"/>
      <protection/>
    </xf>
    <xf numFmtId="0" fontId="15" fillId="0" borderId="11" xfId="61" applyFont="1" applyBorder="1">
      <alignment vertical="center"/>
      <protection/>
    </xf>
    <xf numFmtId="0" fontId="15" fillId="0" borderId="12" xfId="61" applyFont="1" applyBorder="1">
      <alignment vertical="center"/>
      <protection/>
    </xf>
    <xf numFmtId="0" fontId="15" fillId="0" borderId="13" xfId="61" applyFont="1" applyBorder="1">
      <alignment vertical="center"/>
      <protection/>
    </xf>
    <xf numFmtId="0" fontId="15" fillId="0" borderId="0" xfId="61" applyFont="1" applyBorder="1">
      <alignment vertical="center"/>
      <protection/>
    </xf>
    <xf numFmtId="0" fontId="15" fillId="0" borderId="14" xfId="61" applyFont="1" applyBorder="1">
      <alignment vertical="center"/>
      <protection/>
    </xf>
    <xf numFmtId="0" fontId="15" fillId="0" borderId="18" xfId="61" applyFont="1" applyBorder="1" applyAlignment="1">
      <alignment horizontal="left" vertical="top"/>
      <protection/>
    </xf>
    <xf numFmtId="0" fontId="15" fillId="0" borderId="19" xfId="61" applyFont="1" applyBorder="1">
      <alignment vertical="center"/>
      <protection/>
    </xf>
    <xf numFmtId="176" fontId="4" fillId="33" borderId="15" xfId="61" applyNumberFormat="1" applyFont="1" applyFill="1" applyBorder="1" applyAlignment="1" applyProtection="1">
      <alignment horizontal="center" vertical="top"/>
      <protection locked="0"/>
    </xf>
    <xf numFmtId="177" fontId="4" fillId="33" borderId="15" xfId="61" applyNumberFormat="1" applyFont="1" applyFill="1" applyBorder="1" applyAlignment="1" applyProtection="1">
      <alignment horizontal="center" vertical="top"/>
      <protection locked="0"/>
    </xf>
    <xf numFmtId="0" fontId="4" fillId="35" borderId="30" xfId="61" applyFont="1" applyFill="1" applyBorder="1" applyAlignment="1">
      <alignment horizontal="center" vertical="center" textRotation="255"/>
      <protection/>
    </xf>
    <xf numFmtId="0" fontId="4" fillId="35" borderId="31" xfId="61" applyFont="1" applyFill="1" applyBorder="1" applyAlignment="1">
      <alignment horizontal="center" vertical="center" textRotation="255"/>
      <protection/>
    </xf>
    <xf numFmtId="0" fontId="4" fillId="35" borderId="13" xfId="61" applyFont="1" applyFill="1" applyBorder="1" applyAlignment="1">
      <alignment horizontal="center" vertical="center"/>
      <protection/>
    </xf>
    <xf numFmtId="0" fontId="4" fillId="35" borderId="0" xfId="61" applyFont="1" applyFill="1" applyBorder="1" applyAlignment="1">
      <alignment horizontal="center" vertical="center"/>
      <protection/>
    </xf>
    <xf numFmtId="0" fontId="4" fillId="35" borderId="14" xfId="61" applyFont="1" applyFill="1" applyBorder="1" applyAlignment="1">
      <alignment horizontal="center" vertical="center"/>
      <protection/>
    </xf>
    <xf numFmtId="0" fontId="4" fillId="35" borderId="10" xfId="61" applyFont="1" applyFill="1" applyBorder="1" applyAlignment="1">
      <alignment horizontal="center" vertical="center" shrinkToFit="1"/>
      <protection/>
    </xf>
    <xf numFmtId="0" fontId="4" fillId="35" borderId="11" xfId="61" applyFont="1" applyFill="1" applyBorder="1" applyAlignment="1">
      <alignment vertical="center"/>
      <protection/>
    </xf>
    <xf numFmtId="0" fontId="4" fillId="35" borderId="12" xfId="61" applyFont="1" applyFill="1" applyBorder="1" applyAlignment="1">
      <alignment vertical="center"/>
      <protection/>
    </xf>
    <xf numFmtId="0" fontId="4" fillId="34" borderId="32" xfId="61" applyFont="1" applyFill="1" applyBorder="1" applyAlignment="1">
      <alignment horizontal="center" vertical="center"/>
      <protection/>
    </xf>
    <xf numFmtId="0" fontId="4" fillId="34" borderId="33" xfId="61" applyFont="1" applyFill="1" applyBorder="1" applyAlignment="1">
      <alignment horizontal="center" vertical="center"/>
      <protection/>
    </xf>
    <xf numFmtId="0" fontId="4" fillId="35" borderId="27" xfId="61" applyFont="1" applyFill="1" applyBorder="1" applyAlignment="1">
      <alignment horizontal="center" vertical="center"/>
      <protection/>
    </xf>
    <xf numFmtId="0" fontId="4" fillId="35" borderId="28" xfId="61" applyFont="1" applyFill="1" applyBorder="1" applyAlignment="1">
      <alignment horizontal="center" vertical="center"/>
      <protection/>
    </xf>
    <xf numFmtId="0" fontId="4" fillId="35" borderId="34" xfId="61" applyFont="1" applyFill="1" applyBorder="1" applyAlignment="1">
      <alignment horizontal="center" vertical="center"/>
      <protection/>
    </xf>
    <xf numFmtId="3" fontId="4" fillId="35" borderId="27" xfId="61" applyNumberFormat="1" applyFont="1" applyFill="1" applyBorder="1" applyAlignment="1">
      <alignment horizontal="center" vertical="center" shrinkToFit="1"/>
      <protection/>
    </xf>
    <xf numFmtId="0" fontId="4" fillId="35" borderId="28" xfId="61" applyFont="1" applyFill="1" applyBorder="1" applyAlignment="1">
      <alignment vertical="center"/>
      <protection/>
    </xf>
    <xf numFmtId="0" fontId="4" fillId="35" borderId="34" xfId="61" applyFont="1" applyFill="1" applyBorder="1" applyAlignment="1">
      <alignment vertical="center"/>
      <protection/>
    </xf>
    <xf numFmtId="0" fontId="4" fillId="34" borderId="27" xfId="61" applyFont="1" applyFill="1" applyBorder="1" applyAlignment="1">
      <alignment horizontal="center" vertical="center" shrinkToFit="1"/>
      <protection/>
    </xf>
    <xf numFmtId="0" fontId="4" fillId="34" borderId="28" xfId="61" applyFont="1" applyFill="1" applyBorder="1" applyAlignment="1">
      <alignment vertical="center"/>
      <protection/>
    </xf>
    <xf numFmtId="0" fontId="4" fillId="34" borderId="34" xfId="61" applyFont="1" applyFill="1" applyBorder="1" applyAlignment="1">
      <alignment vertical="center"/>
      <protection/>
    </xf>
    <xf numFmtId="0" fontId="4" fillId="35" borderId="21" xfId="61" applyFont="1" applyFill="1" applyBorder="1" applyAlignment="1">
      <alignment horizontal="center" vertical="center" shrinkToFit="1"/>
      <protection/>
    </xf>
    <xf numFmtId="0" fontId="4" fillId="35" borderId="22" xfId="61" applyFont="1" applyFill="1" applyBorder="1" applyAlignment="1">
      <alignment vertical="center"/>
      <protection/>
    </xf>
    <xf numFmtId="0" fontId="4" fillId="35" borderId="25" xfId="61" applyFont="1" applyFill="1" applyBorder="1" applyAlignment="1">
      <alignment vertical="center"/>
      <protection/>
    </xf>
    <xf numFmtId="0" fontId="4" fillId="34" borderId="27" xfId="61" applyFont="1" applyFill="1" applyBorder="1" applyAlignment="1">
      <alignment horizontal="center" vertical="center"/>
      <protection/>
    </xf>
    <xf numFmtId="0" fontId="4" fillId="34" borderId="28" xfId="61" applyFont="1" applyFill="1" applyBorder="1" applyAlignment="1">
      <alignment horizontal="center" vertical="center"/>
      <protection/>
    </xf>
    <xf numFmtId="0" fontId="4" fillId="34" borderId="29" xfId="61" applyFont="1" applyFill="1" applyBorder="1" applyAlignment="1">
      <alignment horizontal="center" vertical="center"/>
      <protection/>
    </xf>
    <xf numFmtId="0" fontId="4" fillId="35" borderId="35" xfId="61" applyFont="1" applyFill="1" applyBorder="1" applyAlignment="1">
      <alignment horizontal="center" vertical="center"/>
      <protection/>
    </xf>
    <xf numFmtId="0" fontId="4" fillId="35" borderId="36" xfId="61" applyFont="1" applyFill="1" applyBorder="1" applyAlignment="1">
      <alignment horizontal="center" vertical="center"/>
      <protection/>
    </xf>
    <xf numFmtId="0" fontId="4" fillId="35" borderId="37" xfId="61" applyFont="1" applyFill="1" applyBorder="1" applyAlignment="1">
      <alignment horizontal="center" vertical="center"/>
      <protection/>
    </xf>
    <xf numFmtId="0" fontId="4" fillId="35" borderId="38" xfId="61" applyFont="1" applyFill="1" applyBorder="1" applyAlignment="1">
      <alignment horizontal="center" vertical="center"/>
      <protection/>
    </xf>
    <xf numFmtId="3" fontId="4" fillId="35" borderId="13" xfId="61" applyNumberFormat="1" applyFont="1" applyFill="1" applyBorder="1" applyAlignment="1">
      <alignment horizontal="center" vertical="center" shrinkToFit="1"/>
      <protection/>
    </xf>
    <xf numFmtId="3" fontId="4" fillId="35" borderId="0" xfId="61" applyNumberFormat="1" applyFont="1" applyFill="1" applyBorder="1" applyAlignment="1">
      <alignment vertical="center"/>
      <protection/>
    </xf>
    <xf numFmtId="3" fontId="4" fillId="35" borderId="14" xfId="61" applyNumberFormat="1" applyFont="1" applyFill="1" applyBorder="1" applyAlignment="1">
      <alignment vertical="center"/>
      <protection/>
    </xf>
    <xf numFmtId="0" fontId="4" fillId="0" borderId="39" xfId="61" applyFont="1" applyBorder="1" applyAlignment="1" applyProtection="1">
      <alignment vertical="center" shrinkToFit="1"/>
      <protection locked="0"/>
    </xf>
    <xf numFmtId="0" fontId="4" fillId="0" borderId="15" xfId="61" applyFont="1" applyBorder="1" applyAlignment="1" applyProtection="1">
      <alignment vertical="center" shrinkToFit="1"/>
      <protection locked="0"/>
    </xf>
    <xf numFmtId="0" fontId="4" fillId="0" borderId="16" xfId="61" applyFont="1" applyBorder="1" applyAlignment="1" applyProtection="1">
      <alignment vertical="center" shrinkToFit="1"/>
      <protection locked="0"/>
    </xf>
    <xf numFmtId="0" fontId="4" fillId="35" borderId="40" xfId="61" applyFont="1" applyFill="1" applyBorder="1" applyAlignment="1">
      <alignment horizontal="center" vertical="center"/>
      <protection/>
    </xf>
    <xf numFmtId="0" fontId="4" fillId="35" borderId="41" xfId="61" applyFont="1" applyFill="1" applyBorder="1" applyAlignment="1">
      <alignment horizontal="center" vertical="center"/>
      <protection/>
    </xf>
    <xf numFmtId="0" fontId="4" fillId="34" borderId="40" xfId="61" applyFont="1" applyFill="1" applyBorder="1" applyAlignment="1">
      <alignment horizontal="center" vertical="center"/>
      <protection/>
    </xf>
    <xf numFmtId="0" fontId="4" fillId="34" borderId="42" xfId="61" applyFont="1" applyFill="1" applyBorder="1" applyAlignment="1">
      <alignment horizontal="center" vertical="center"/>
      <protection/>
    </xf>
    <xf numFmtId="0" fontId="4" fillId="34" borderId="41" xfId="61" applyFont="1" applyFill="1" applyBorder="1" applyAlignment="1">
      <alignment horizontal="center" vertical="center"/>
      <protection/>
    </xf>
    <xf numFmtId="0" fontId="4" fillId="34" borderId="43" xfId="61" applyFont="1" applyFill="1" applyBorder="1" applyAlignment="1">
      <alignment horizontal="center" vertical="center"/>
      <protection/>
    </xf>
    <xf numFmtId="0" fontId="4" fillId="34" borderId="44" xfId="61" applyFont="1" applyFill="1" applyBorder="1" applyAlignment="1">
      <alignment horizontal="center" vertical="center"/>
      <protection/>
    </xf>
    <xf numFmtId="0" fontId="4" fillId="34" borderId="45" xfId="61" applyFont="1" applyFill="1" applyBorder="1" applyAlignment="1">
      <alignment horizontal="center" vertical="center"/>
      <protection/>
    </xf>
    <xf numFmtId="3" fontId="25" fillId="35" borderId="39" xfId="61" applyNumberFormat="1" applyFont="1" applyFill="1" applyBorder="1" applyAlignment="1">
      <alignment horizontal="center" vertical="center" wrapText="1"/>
      <protection/>
    </xf>
    <xf numFmtId="3" fontId="25" fillId="35" borderId="15" xfId="61" applyNumberFormat="1" applyFont="1" applyFill="1" applyBorder="1" applyAlignment="1">
      <alignment horizontal="center" vertical="center" wrapText="1"/>
      <protection/>
    </xf>
    <xf numFmtId="3" fontId="25" fillId="35" borderId="46" xfId="61" applyNumberFormat="1" applyFont="1" applyFill="1" applyBorder="1" applyAlignment="1">
      <alignment horizontal="center" vertical="center" wrapText="1"/>
      <protection/>
    </xf>
    <xf numFmtId="3" fontId="25" fillId="35" borderId="47" xfId="61" applyNumberFormat="1" applyFont="1" applyFill="1" applyBorder="1" applyAlignment="1">
      <alignment horizontal="center" vertical="center" wrapText="1"/>
      <protection/>
    </xf>
    <xf numFmtId="3" fontId="25" fillId="35" borderId="48" xfId="61" applyNumberFormat="1" applyFont="1" applyFill="1" applyBorder="1" applyAlignment="1">
      <alignment horizontal="center" vertical="center" wrapText="1"/>
      <protection/>
    </xf>
    <xf numFmtId="3" fontId="25" fillId="35" borderId="49" xfId="61" applyNumberFormat="1" applyFont="1" applyFill="1" applyBorder="1" applyAlignment="1">
      <alignment horizontal="center" vertical="center" wrapText="1"/>
      <protection/>
    </xf>
    <xf numFmtId="0" fontId="4" fillId="34" borderId="34" xfId="61" applyFont="1" applyFill="1" applyBorder="1" applyAlignment="1">
      <alignment horizontal="center" vertical="center"/>
      <protection/>
    </xf>
    <xf numFmtId="0" fontId="4" fillId="34" borderId="24" xfId="61" applyFont="1" applyFill="1" applyBorder="1" applyAlignment="1">
      <alignment horizontal="center" vertical="center" wrapText="1"/>
      <protection/>
    </xf>
    <xf numFmtId="0" fontId="4" fillId="34" borderId="20" xfId="61" applyFont="1" applyFill="1" applyBorder="1" applyAlignment="1">
      <alignment horizontal="center" vertical="center" wrapText="1"/>
      <protection/>
    </xf>
    <xf numFmtId="0" fontId="4" fillId="34" borderId="50" xfId="61" applyFont="1" applyFill="1" applyBorder="1" applyAlignment="1">
      <alignment horizontal="center" vertical="center" wrapText="1"/>
      <protection/>
    </xf>
    <xf numFmtId="0" fontId="4" fillId="33" borderId="51" xfId="61" applyFont="1" applyFill="1" applyBorder="1" applyAlignment="1" applyProtection="1">
      <alignment horizontal="left" vertical="top"/>
      <protection locked="0"/>
    </xf>
    <xf numFmtId="0" fontId="4" fillId="33" borderId="22" xfId="61" applyFont="1" applyFill="1" applyBorder="1" applyAlignment="1" applyProtection="1">
      <alignment horizontal="left" vertical="top"/>
      <protection locked="0"/>
    </xf>
    <xf numFmtId="0" fontId="4" fillId="33" borderId="23" xfId="61" applyFont="1" applyFill="1" applyBorder="1" applyAlignment="1" applyProtection="1">
      <alignment horizontal="left" vertical="top"/>
      <protection locked="0"/>
    </xf>
    <xf numFmtId="0" fontId="4" fillId="33" borderId="52" xfId="61" applyFont="1" applyFill="1" applyBorder="1" applyAlignment="1" applyProtection="1">
      <alignment horizontal="left" vertical="center" wrapText="1" shrinkToFit="1"/>
      <protection locked="0"/>
    </xf>
    <xf numFmtId="0" fontId="4" fillId="33" borderId="11" xfId="61" applyFont="1" applyFill="1" applyBorder="1" applyAlignment="1" applyProtection="1">
      <alignment horizontal="left" vertical="center" shrinkToFit="1"/>
      <protection locked="0"/>
    </xf>
    <xf numFmtId="0" fontId="4" fillId="33" borderId="26" xfId="61" applyFont="1" applyFill="1" applyBorder="1" applyAlignment="1" applyProtection="1">
      <alignment horizontal="left" vertical="center" shrinkToFit="1"/>
      <protection locked="0"/>
    </xf>
    <xf numFmtId="0" fontId="4" fillId="33" borderId="53" xfId="61" applyFont="1" applyFill="1" applyBorder="1" applyAlignment="1" applyProtection="1">
      <alignment horizontal="left" vertical="center" shrinkToFit="1"/>
      <protection locked="0"/>
    </xf>
    <xf numFmtId="0" fontId="4" fillId="33" borderId="0" xfId="61" applyFont="1" applyFill="1" applyBorder="1" applyAlignment="1" applyProtection="1">
      <alignment horizontal="left" vertical="center" shrinkToFit="1"/>
      <protection locked="0"/>
    </xf>
    <xf numFmtId="0" fontId="4" fillId="33" borderId="54" xfId="61" applyFont="1" applyFill="1" applyBorder="1" applyAlignment="1" applyProtection="1">
      <alignment horizontal="left" vertical="center" shrinkToFit="1"/>
      <protection locked="0"/>
    </xf>
    <xf numFmtId="0" fontId="4" fillId="33" borderId="55" xfId="61" applyFont="1" applyFill="1" applyBorder="1" applyAlignment="1" applyProtection="1">
      <alignment horizontal="left" vertical="center" shrinkToFit="1"/>
      <protection locked="0"/>
    </xf>
    <xf numFmtId="0" fontId="4" fillId="33" borderId="18" xfId="61" applyFont="1" applyFill="1" applyBorder="1" applyAlignment="1" applyProtection="1">
      <alignment horizontal="left" vertical="center" shrinkToFit="1"/>
      <protection locked="0"/>
    </xf>
    <xf numFmtId="0" fontId="4" fillId="33" borderId="56" xfId="61" applyFont="1" applyFill="1" applyBorder="1" applyAlignment="1" applyProtection="1">
      <alignment horizontal="left" vertical="center" shrinkToFit="1"/>
      <protection locked="0"/>
    </xf>
    <xf numFmtId="0" fontId="4" fillId="35" borderId="39" xfId="61" applyFont="1" applyFill="1" applyBorder="1" applyAlignment="1">
      <alignment horizontal="center" vertical="center" wrapText="1"/>
      <protection/>
    </xf>
    <xf numFmtId="0" fontId="4" fillId="35" borderId="16" xfId="61" applyFont="1" applyFill="1" applyBorder="1" applyAlignment="1">
      <alignment horizontal="center" vertical="center" wrapText="1"/>
      <protection/>
    </xf>
    <xf numFmtId="0" fontId="4" fillId="35" borderId="47" xfId="61" applyFont="1" applyFill="1" applyBorder="1" applyAlignment="1">
      <alignment horizontal="center" vertical="center" wrapText="1"/>
      <protection/>
    </xf>
    <xf numFmtId="0" fontId="4" fillId="35" borderId="57" xfId="61" applyFont="1" applyFill="1" applyBorder="1" applyAlignment="1">
      <alignment horizontal="center" vertical="center" wrapText="1"/>
      <protection/>
    </xf>
    <xf numFmtId="0" fontId="4" fillId="34" borderId="45" xfId="61" applyFont="1" applyFill="1" applyBorder="1" applyAlignment="1">
      <alignment horizontal="center" vertical="center" wrapText="1"/>
      <protection/>
    </xf>
    <xf numFmtId="0" fontId="4" fillId="34" borderId="41" xfId="61" applyFont="1" applyFill="1" applyBorder="1" applyAlignment="1">
      <alignment horizontal="center" vertical="center" wrapText="1"/>
      <protection/>
    </xf>
    <xf numFmtId="0" fontId="4" fillId="34" borderId="43" xfId="61" applyFont="1" applyFill="1" applyBorder="1" applyAlignment="1">
      <alignment horizontal="center" vertical="center" wrapText="1"/>
      <protection/>
    </xf>
    <xf numFmtId="0" fontId="4" fillId="33" borderId="11" xfId="61" applyFont="1" applyFill="1" applyBorder="1" applyAlignment="1">
      <alignment horizontal="center" vertical="center"/>
      <protection/>
    </xf>
    <xf numFmtId="0" fontId="4" fillId="33" borderId="26" xfId="61" applyFont="1" applyFill="1" applyBorder="1" applyAlignment="1">
      <alignment horizontal="center" vertical="center"/>
      <protection/>
    </xf>
    <xf numFmtId="0" fontId="4" fillId="33" borderId="48" xfId="61" applyFont="1" applyFill="1" applyBorder="1" applyAlignment="1">
      <alignment horizontal="center" vertical="center"/>
      <protection/>
    </xf>
    <xf numFmtId="0" fontId="4" fillId="33" borderId="57" xfId="61" applyFont="1" applyFill="1" applyBorder="1" applyAlignment="1">
      <alignment horizontal="center" vertical="center"/>
      <protection/>
    </xf>
    <xf numFmtId="0" fontId="4" fillId="33" borderId="52" xfId="61" applyFont="1" applyFill="1" applyBorder="1" applyAlignment="1" applyProtection="1">
      <alignment horizontal="left" vertical="center" shrinkToFit="1"/>
      <protection locked="0"/>
    </xf>
    <xf numFmtId="0" fontId="4" fillId="33" borderId="58" xfId="61" applyFont="1" applyFill="1" applyBorder="1" applyAlignment="1" applyProtection="1">
      <alignment horizontal="left" vertical="center" shrinkToFit="1"/>
      <protection locked="0"/>
    </xf>
    <xf numFmtId="0" fontId="4" fillId="33" borderId="48" xfId="61" applyFont="1" applyFill="1" applyBorder="1" applyAlignment="1" applyProtection="1">
      <alignment horizontal="left" vertical="center" shrinkToFit="1"/>
      <protection locked="0"/>
    </xf>
    <xf numFmtId="0" fontId="14" fillId="33" borderId="59" xfId="61" applyFont="1" applyFill="1" applyBorder="1" applyAlignment="1" applyProtection="1">
      <alignment horizontal="center" vertical="center"/>
      <protection locked="0"/>
    </xf>
    <xf numFmtId="0" fontId="14" fillId="33" borderId="28" xfId="61" applyFont="1" applyFill="1" applyBorder="1" applyAlignment="1" applyProtection="1">
      <alignment horizontal="center" vertical="center"/>
      <protection locked="0"/>
    </xf>
    <xf numFmtId="0" fontId="14" fillId="33" borderId="29" xfId="61" applyFont="1" applyFill="1" applyBorder="1" applyAlignment="1" applyProtection="1">
      <alignment horizontal="center" vertical="center"/>
      <protection locked="0"/>
    </xf>
    <xf numFmtId="0" fontId="13" fillId="33" borderId="0" xfId="61" applyFont="1" applyFill="1" applyBorder="1" applyAlignment="1">
      <alignment horizontal="center" vertical="center"/>
      <protection/>
    </xf>
    <xf numFmtId="0" fontId="4" fillId="34" borderId="60" xfId="61" applyFont="1" applyFill="1" applyBorder="1" applyAlignment="1">
      <alignment horizontal="center" vertical="center" wrapText="1"/>
      <protection/>
    </xf>
    <xf numFmtId="0" fontId="4" fillId="34" borderId="53" xfId="61" applyFont="1" applyFill="1" applyBorder="1" applyAlignment="1">
      <alignment horizontal="center" vertical="center" wrapText="1"/>
      <protection/>
    </xf>
    <xf numFmtId="0" fontId="4" fillId="34" borderId="58" xfId="61" applyFont="1" applyFill="1" applyBorder="1" applyAlignment="1">
      <alignment horizontal="center" vertical="center" wrapText="1"/>
      <protection/>
    </xf>
    <xf numFmtId="0" fontId="3" fillId="34" borderId="59" xfId="61" applyFont="1" applyFill="1" applyBorder="1" applyAlignment="1">
      <alignment horizontal="center" vertical="center" shrinkToFit="1"/>
      <protection/>
    </xf>
    <xf numFmtId="0" fontId="3" fillId="34" borderId="28" xfId="61" applyFont="1" applyFill="1" applyBorder="1" applyAlignment="1">
      <alignment horizontal="center" vertical="center" shrinkToFit="1"/>
      <protection/>
    </xf>
    <xf numFmtId="0" fontId="3" fillId="34" borderId="29" xfId="61" applyFont="1" applyFill="1" applyBorder="1" applyAlignment="1">
      <alignment horizontal="center" vertical="center" shrinkToFit="1"/>
      <protection/>
    </xf>
    <xf numFmtId="0" fontId="4" fillId="34" borderId="61" xfId="61" applyFont="1" applyFill="1" applyBorder="1" applyAlignment="1">
      <alignment horizontal="center" vertical="center" wrapText="1"/>
      <protection/>
    </xf>
    <xf numFmtId="0" fontId="4" fillId="34" borderId="15" xfId="61" applyFont="1" applyFill="1" applyBorder="1" applyAlignment="1">
      <alignment horizontal="center" vertical="center" wrapText="1"/>
      <protection/>
    </xf>
    <xf numFmtId="0" fontId="4" fillId="34" borderId="16" xfId="61" applyFont="1" applyFill="1" applyBorder="1" applyAlignment="1">
      <alignment horizontal="center" vertical="center" wrapText="1"/>
      <protection/>
    </xf>
    <xf numFmtId="0" fontId="4" fillId="34" borderId="0" xfId="61" applyFont="1" applyFill="1" applyBorder="1" applyAlignment="1">
      <alignment horizontal="center" vertical="center" wrapText="1"/>
      <protection/>
    </xf>
    <xf numFmtId="0" fontId="4" fillId="34" borderId="54" xfId="61" applyFont="1" applyFill="1" applyBorder="1" applyAlignment="1">
      <alignment horizontal="center" vertical="center" wrapText="1"/>
      <protection/>
    </xf>
    <xf numFmtId="0" fontId="68" fillId="33" borderId="0" xfId="0" applyFont="1" applyFill="1" applyAlignment="1">
      <alignment horizontal="center" vertical="center"/>
    </xf>
    <xf numFmtId="0" fontId="69" fillId="0" borderId="0" xfId="0" applyFont="1" applyAlignment="1">
      <alignment vertical="center"/>
    </xf>
    <xf numFmtId="0" fontId="0" fillId="6" borderId="20" xfId="0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 vertical="center"/>
      <protection/>
    </xf>
    <xf numFmtId="178" fontId="0" fillId="6" borderId="20" xfId="0" applyNumberFormat="1" applyFill="1" applyBorder="1" applyAlignment="1" applyProtection="1">
      <alignment horizontal="center" vertical="center"/>
      <protection/>
    </xf>
    <xf numFmtId="0" fontId="0" fillId="6" borderId="20" xfId="0" applyFill="1" applyBorder="1" applyAlignment="1">
      <alignment horizontal="center" vertical="center"/>
    </xf>
    <xf numFmtId="178" fontId="0" fillId="6" borderId="20" xfId="0" applyNumberFormat="1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 vertical="center" wrapText="1"/>
      <protection locked="0"/>
    </xf>
    <xf numFmtId="0" fontId="17" fillId="33" borderId="0" xfId="61" applyFont="1" applyFill="1" applyBorder="1" applyAlignment="1">
      <alignment horizontal="center" vertical="center"/>
      <protection/>
    </xf>
    <xf numFmtId="0" fontId="3" fillId="33" borderId="0" xfId="61" applyFont="1" applyFill="1" applyBorder="1" applyAlignment="1">
      <alignment horizontal="center" vertical="center" wrapText="1"/>
      <protection/>
    </xf>
    <xf numFmtId="0" fontId="8" fillId="34" borderId="44" xfId="61" applyFont="1" applyFill="1" applyBorder="1" applyAlignment="1">
      <alignment horizontal="center" vertical="center" wrapText="1"/>
      <protection/>
    </xf>
    <xf numFmtId="0" fontId="8" fillId="34" borderId="40" xfId="61" applyFont="1" applyFill="1" applyBorder="1" applyAlignment="1">
      <alignment horizontal="center" vertical="center" wrapText="1"/>
      <protection/>
    </xf>
    <xf numFmtId="0" fontId="8" fillId="34" borderId="24" xfId="61" applyFont="1" applyFill="1" applyBorder="1" applyAlignment="1">
      <alignment horizontal="center" vertical="center" wrapText="1"/>
      <protection/>
    </xf>
    <xf numFmtId="0" fontId="8" fillId="34" borderId="20" xfId="61" applyFont="1" applyFill="1" applyBorder="1" applyAlignment="1">
      <alignment horizontal="center" vertical="center" wrapText="1"/>
      <protection/>
    </xf>
    <xf numFmtId="178" fontId="6" fillId="0" borderId="39" xfId="61" applyNumberFormat="1" applyFont="1" applyBorder="1" applyAlignment="1">
      <alignment horizontal="center" vertical="center"/>
      <protection/>
    </xf>
    <xf numFmtId="178" fontId="6" fillId="0" borderId="15" xfId="61" applyNumberFormat="1" applyFont="1" applyBorder="1" applyAlignment="1">
      <alignment horizontal="center" vertical="center"/>
      <protection/>
    </xf>
    <xf numFmtId="178" fontId="6" fillId="0" borderId="46" xfId="61" applyNumberFormat="1" applyFont="1" applyBorder="1" applyAlignment="1">
      <alignment horizontal="center" vertical="center"/>
      <protection/>
    </xf>
    <xf numFmtId="178" fontId="6" fillId="0" borderId="17" xfId="61" applyNumberFormat="1" applyFont="1" applyBorder="1" applyAlignment="1">
      <alignment horizontal="center" vertical="center"/>
      <protection/>
    </xf>
    <xf numFmtId="178" fontId="6" fillId="0" borderId="18" xfId="61" applyNumberFormat="1" applyFont="1" applyBorder="1" applyAlignment="1">
      <alignment horizontal="center" vertical="center"/>
      <protection/>
    </xf>
    <xf numFmtId="178" fontId="6" fillId="0" borderId="19" xfId="61" applyNumberFormat="1" applyFont="1" applyBorder="1" applyAlignment="1">
      <alignment horizontal="center" vertical="center"/>
      <protection/>
    </xf>
    <xf numFmtId="0" fontId="8" fillId="34" borderId="40" xfId="61" applyFont="1" applyFill="1" applyBorder="1" applyAlignment="1">
      <alignment horizontal="center" vertical="center"/>
      <protection/>
    </xf>
    <xf numFmtId="0" fontId="5" fillId="35" borderId="39" xfId="61" applyFont="1" applyFill="1" applyBorder="1" applyAlignment="1">
      <alignment horizontal="center" vertical="center" wrapText="1"/>
      <protection/>
    </xf>
    <xf numFmtId="0" fontId="5" fillId="35" borderId="15" xfId="61" applyFont="1" applyFill="1" applyBorder="1" applyAlignment="1">
      <alignment horizontal="center" vertical="center" wrapText="1"/>
      <protection/>
    </xf>
    <xf numFmtId="0" fontId="5" fillId="35" borderId="46" xfId="61" applyFont="1" applyFill="1" applyBorder="1" applyAlignment="1">
      <alignment horizontal="center" vertical="center" wrapText="1"/>
      <protection/>
    </xf>
    <xf numFmtId="0" fontId="5" fillId="35" borderId="17" xfId="61" applyFont="1" applyFill="1" applyBorder="1" applyAlignment="1">
      <alignment horizontal="center" vertical="center" wrapText="1"/>
      <protection/>
    </xf>
    <xf numFmtId="0" fontId="5" fillId="35" borderId="18" xfId="61" applyFont="1" applyFill="1" applyBorder="1" applyAlignment="1">
      <alignment horizontal="center" vertical="center" wrapText="1"/>
      <protection/>
    </xf>
    <xf numFmtId="0" fontId="5" fillId="35" borderId="19" xfId="61" applyFont="1" applyFill="1" applyBorder="1" applyAlignment="1">
      <alignment horizontal="center" vertical="center" wrapText="1"/>
      <protection/>
    </xf>
    <xf numFmtId="0" fontId="6" fillId="35" borderId="38" xfId="61" applyFont="1" applyFill="1" applyBorder="1" applyAlignment="1">
      <alignment horizontal="center" vertical="center"/>
      <protection/>
    </xf>
    <xf numFmtId="0" fontId="6" fillId="35" borderId="36" xfId="61" applyFont="1" applyFill="1" applyBorder="1" applyAlignment="1">
      <alignment horizontal="center" vertical="center"/>
      <protection/>
    </xf>
    <xf numFmtId="0" fontId="6" fillId="35" borderId="62" xfId="61" applyFont="1" applyFill="1" applyBorder="1" applyAlignment="1">
      <alignment horizontal="center" vertical="center"/>
      <protection/>
    </xf>
    <xf numFmtId="0" fontId="5" fillId="34" borderId="20" xfId="61" applyFont="1" applyFill="1" applyBorder="1" applyAlignment="1">
      <alignment horizontal="center" vertical="center" shrinkToFit="1"/>
      <protection/>
    </xf>
    <xf numFmtId="0" fontId="8" fillId="34" borderId="41" xfId="61" applyFont="1" applyFill="1" applyBorder="1" applyAlignment="1">
      <alignment horizontal="center" vertical="center" wrapText="1"/>
      <protection/>
    </xf>
    <xf numFmtId="0" fontId="3" fillId="33" borderId="33" xfId="61" applyFont="1" applyFill="1" applyBorder="1" applyAlignment="1">
      <alignment horizontal="center" vertical="center"/>
      <protection/>
    </xf>
    <xf numFmtId="0" fontId="3" fillId="33" borderId="63" xfId="61" applyFont="1" applyFill="1" applyBorder="1" applyAlignment="1">
      <alignment horizontal="center" vertical="center"/>
      <protection/>
    </xf>
    <xf numFmtId="0" fontId="8" fillId="34" borderId="24" xfId="61" applyFont="1" applyFill="1" applyBorder="1" applyAlignment="1">
      <alignment horizontal="center" vertical="center"/>
      <protection/>
    </xf>
    <xf numFmtId="0" fontId="8" fillId="34" borderId="20" xfId="61" applyFont="1" applyFill="1" applyBorder="1" applyAlignment="1">
      <alignment horizontal="center" vertical="center"/>
      <protection/>
    </xf>
    <xf numFmtId="0" fontId="23" fillId="34" borderId="20" xfId="61" applyFont="1" applyFill="1" applyBorder="1" applyAlignment="1">
      <alignment horizontal="center" vertical="center"/>
      <protection/>
    </xf>
    <xf numFmtId="0" fontId="8" fillId="34" borderId="45" xfId="61" applyFont="1" applyFill="1" applyBorder="1" applyAlignment="1">
      <alignment horizontal="center" vertical="center"/>
      <protection/>
    </xf>
    <xf numFmtId="0" fontId="8" fillId="34" borderId="41" xfId="61" applyFont="1" applyFill="1" applyBorder="1" applyAlignment="1">
      <alignment horizontal="center" vertical="center"/>
      <protection/>
    </xf>
    <xf numFmtId="0" fontId="23" fillId="34" borderId="41" xfId="61" applyFont="1" applyFill="1" applyBorder="1" applyAlignment="1">
      <alignment horizontal="center" vertical="center"/>
      <protection/>
    </xf>
    <xf numFmtId="0" fontId="6" fillId="35" borderId="20" xfId="61" applyFont="1" applyFill="1" applyBorder="1" applyAlignment="1">
      <alignment horizontal="center" vertical="center"/>
      <protection/>
    </xf>
    <xf numFmtId="0" fontId="6" fillId="35" borderId="41" xfId="61" applyFont="1" applyFill="1" applyBorder="1" applyAlignment="1">
      <alignment horizontal="center" vertical="center"/>
      <protection/>
    </xf>
    <xf numFmtId="0" fontId="8" fillId="34" borderId="10" xfId="61" applyFont="1" applyFill="1" applyBorder="1" applyAlignment="1">
      <alignment horizontal="center" vertical="center" wrapText="1"/>
      <protection/>
    </xf>
    <xf numFmtId="0" fontId="8" fillId="34" borderId="11" xfId="61" applyFont="1" applyFill="1" applyBorder="1" applyAlignment="1">
      <alignment horizontal="center" vertical="center" wrapText="1"/>
      <protection/>
    </xf>
    <xf numFmtId="0" fontId="23" fillId="34" borderId="12" xfId="61" applyFont="1" applyFill="1" applyBorder="1" applyAlignment="1">
      <alignment horizontal="center" vertical="center" wrapText="1"/>
      <protection/>
    </xf>
    <xf numFmtId="0" fontId="8" fillId="34" borderId="47" xfId="61" applyFont="1" applyFill="1" applyBorder="1" applyAlignment="1">
      <alignment horizontal="center" vertical="center" wrapText="1"/>
      <protection/>
    </xf>
    <xf numFmtId="0" fontId="8" fillId="34" borderId="48" xfId="61" applyFont="1" applyFill="1" applyBorder="1" applyAlignment="1">
      <alignment horizontal="center" vertical="center" wrapText="1"/>
      <protection/>
    </xf>
    <xf numFmtId="0" fontId="23" fillId="34" borderId="49" xfId="61" applyFont="1" applyFill="1" applyBorder="1" applyAlignment="1">
      <alignment horizontal="center" vertical="center" wrapText="1"/>
      <protection/>
    </xf>
    <xf numFmtId="0" fontId="6" fillId="35" borderId="10" xfId="61" applyFont="1" applyFill="1" applyBorder="1" applyAlignment="1">
      <alignment horizontal="center" vertical="center"/>
      <protection/>
    </xf>
    <xf numFmtId="0" fontId="6" fillId="35" borderId="11" xfId="61" applyFont="1" applyFill="1" applyBorder="1" applyAlignment="1">
      <alignment horizontal="center" vertical="center"/>
      <protection/>
    </xf>
    <xf numFmtId="0" fontId="6" fillId="35" borderId="12" xfId="61" applyFont="1" applyFill="1" applyBorder="1" applyAlignment="1">
      <alignment horizontal="center" vertical="center"/>
      <protection/>
    </xf>
    <xf numFmtId="0" fontId="6" fillId="35" borderId="47" xfId="61" applyFont="1" applyFill="1" applyBorder="1" applyAlignment="1">
      <alignment horizontal="center" vertical="center"/>
      <protection/>
    </xf>
    <xf numFmtId="0" fontId="6" fillId="35" borderId="48" xfId="61" applyFont="1" applyFill="1" applyBorder="1" applyAlignment="1">
      <alignment horizontal="center" vertical="center"/>
      <protection/>
    </xf>
    <xf numFmtId="0" fontId="6" fillId="35" borderId="49" xfId="61" applyFont="1" applyFill="1" applyBorder="1" applyAlignment="1">
      <alignment horizontal="center" vertical="center"/>
      <protection/>
    </xf>
    <xf numFmtId="0" fontId="10" fillId="33" borderId="0" xfId="61" applyFont="1" applyFill="1" applyBorder="1" applyAlignment="1">
      <alignment horizontal="center" vertical="center"/>
      <protection/>
    </xf>
    <xf numFmtId="0" fontId="3" fillId="33" borderId="0" xfId="61" applyFont="1" applyFill="1" applyBorder="1" applyAlignment="1">
      <alignment horizontal="center" vertical="center"/>
      <protection/>
    </xf>
    <xf numFmtId="0" fontId="3" fillId="33" borderId="32" xfId="61" applyFont="1" applyFill="1" applyBorder="1" applyAlignment="1">
      <alignment horizontal="center" vertical="center"/>
      <protection/>
    </xf>
    <xf numFmtId="0" fontId="5" fillId="35" borderId="10" xfId="61" applyNumberFormat="1" applyFont="1" applyFill="1" applyBorder="1" applyAlignment="1">
      <alignment horizontal="center" vertical="center" wrapText="1"/>
      <protection/>
    </xf>
    <xf numFmtId="0" fontId="5" fillId="35" borderId="11" xfId="61" applyNumberFormat="1" applyFont="1" applyFill="1" applyBorder="1" applyAlignment="1">
      <alignment horizontal="center" vertical="center" wrapText="1"/>
      <protection/>
    </xf>
    <xf numFmtId="0" fontId="5" fillId="35" borderId="26" xfId="61" applyNumberFormat="1" applyFont="1" applyFill="1" applyBorder="1" applyAlignment="1">
      <alignment horizontal="center" vertical="center" wrapText="1"/>
      <protection/>
    </xf>
    <xf numFmtId="0" fontId="5" fillId="35" borderId="13" xfId="61" applyNumberFormat="1" applyFont="1" applyFill="1" applyBorder="1" applyAlignment="1">
      <alignment horizontal="center" vertical="center" wrapText="1"/>
      <protection/>
    </xf>
    <xf numFmtId="0" fontId="5" fillId="35" borderId="0" xfId="61" applyNumberFormat="1" applyFont="1" applyFill="1" applyBorder="1" applyAlignment="1">
      <alignment horizontal="center" vertical="center" wrapText="1"/>
      <protection/>
    </xf>
    <xf numFmtId="0" fontId="5" fillId="35" borderId="54" xfId="61" applyNumberFormat="1" applyFont="1" applyFill="1" applyBorder="1" applyAlignment="1">
      <alignment horizontal="center" vertical="center" wrapText="1"/>
      <protection/>
    </xf>
    <xf numFmtId="0" fontId="5" fillId="35" borderId="47" xfId="61" applyNumberFormat="1" applyFont="1" applyFill="1" applyBorder="1" applyAlignment="1">
      <alignment horizontal="center" vertical="center" wrapText="1"/>
      <protection/>
    </xf>
    <xf numFmtId="0" fontId="5" fillId="35" borderId="48" xfId="61" applyNumberFormat="1" applyFont="1" applyFill="1" applyBorder="1" applyAlignment="1">
      <alignment horizontal="center" vertical="center" wrapText="1"/>
      <protection/>
    </xf>
    <xf numFmtId="0" fontId="5" fillId="35" borderId="57" xfId="61" applyNumberFormat="1" applyFont="1" applyFill="1" applyBorder="1" applyAlignment="1">
      <alignment horizontal="center" vertical="center" wrapText="1"/>
      <protection/>
    </xf>
    <xf numFmtId="0" fontId="3" fillId="33" borderId="20" xfId="61" applyFont="1" applyFill="1" applyBorder="1" applyAlignment="1">
      <alignment horizontal="center" vertical="center" wrapText="1"/>
      <protection/>
    </xf>
    <xf numFmtId="0" fontId="3" fillId="33" borderId="20" xfId="61" applyFont="1" applyFill="1" applyBorder="1" applyAlignment="1">
      <alignment horizontal="center" vertical="center"/>
      <protection/>
    </xf>
    <xf numFmtId="0" fontId="12" fillId="0" borderId="41" xfId="61" applyBorder="1" applyAlignment="1">
      <alignment horizontal="center" vertical="center"/>
      <protection/>
    </xf>
    <xf numFmtId="0" fontId="3" fillId="33" borderId="10" xfId="61" applyFont="1" applyFill="1" applyBorder="1" applyAlignment="1">
      <alignment horizontal="center" vertical="center" wrapText="1"/>
      <protection/>
    </xf>
    <xf numFmtId="0" fontId="12" fillId="0" borderId="11" xfId="61" applyBorder="1" applyAlignment="1">
      <alignment horizontal="center" vertical="center" wrapText="1"/>
      <protection/>
    </xf>
    <xf numFmtId="0" fontId="12" fillId="0" borderId="26" xfId="61" applyBorder="1" applyAlignment="1">
      <alignment horizontal="center" vertical="center" wrapText="1"/>
      <protection/>
    </xf>
    <xf numFmtId="0" fontId="12" fillId="0" borderId="13" xfId="61" applyBorder="1" applyAlignment="1">
      <alignment horizontal="center" vertical="center" wrapText="1"/>
      <protection/>
    </xf>
    <xf numFmtId="0" fontId="12" fillId="0" borderId="0" xfId="61" applyBorder="1" applyAlignment="1">
      <alignment horizontal="center" vertical="center" wrapText="1"/>
      <protection/>
    </xf>
    <xf numFmtId="0" fontId="12" fillId="0" borderId="54" xfId="61" applyBorder="1" applyAlignment="1">
      <alignment horizontal="center" vertical="center" wrapText="1"/>
      <protection/>
    </xf>
    <xf numFmtId="0" fontId="12" fillId="0" borderId="47" xfId="61" applyBorder="1" applyAlignment="1">
      <alignment horizontal="center" vertical="center" wrapText="1"/>
      <protection/>
    </xf>
    <xf numFmtId="0" fontId="12" fillId="0" borderId="48" xfId="61" applyBorder="1" applyAlignment="1">
      <alignment horizontal="center" vertical="center" wrapText="1"/>
      <protection/>
    </xf>
    <xf numFmtId="0" fontId="12" fillId="0" borderId="57" xfId="61" applyBorder="1" applyAlignment="1">
      <alignment horizontal="center" vertical="center" wrapText="1"/>
      <protection/>
    </xf>
    <xf numFmtId="0" fontId="8" fillId="34" borderId="45" xfId="61" applyFont="1" applyFill="1" applyBorder="1" applyAlignment="1">
      <alignment horizontal="center" vertical="center" wrapText="1"/>
      <protection/>
    </xf>
    <xf numFmtId="0" fontId="8" fillId="34" borderId="20" xfId="61" applyFont="1" applyFill="1" applyBorder="1" applyAlignment="1">
      <alignment vertical="center"/>
      <protection/>
    </xf>
    <xf numFmtId="0" fontId="8" fillId="34" borderId="41" xfId="61" applyFont="1" applyFill="1" applyBorder="1" applyAlignment="1">
      <alignment vertical="center"/>
      <protection/>
    </xf>
    <xf numFmtId="0" fontId="8" fillId="34" borderId="21" xfId="61" applyFont="1" applyFill="1" applyBorder="1" applyAlignment="1">
      <alignment horizontal="center" vertical="center" wrapText="1"/>
      <protection/>
    </xf>
    <xf numFmtId="0" fontId="8" fillId="34" borderId="64" xfId="61" applyFont="1" applyFill="1" applyBorder="1" applyAlignment="1">
      <alignment horizontal="center" vertical="center" wrapText="1"/>
      <protection/>
    </xf>
    <xf numFmtId="0" fontId="8" fillId="34" borderId="50" xfId="61" applyFont="1" applyFill="1" applyBorder="1" applyAlignment="1">
      <alignment horizontal="center" vertical="center" wrapText="1"/>
      <protection/>
    </xf>
    <xf numFmtId="0" fontId="8" fillId="34" borderId="43" xfId="61" applyFont="1" applyFill="1" applyBorder="1" applyAlignment="1">
      <alignment horizontal="center" vertical="center" wrapText="1"/>
      <protection/>
    </xf>
    <xf numFmtId="0" fontId="3" fillId="33" borderId="53" xfId="61" applyFont="1" applyFill="1" applyBorder="1" applyAlignment="1">
      <alignment horizontal="distributed" vertical="center"/>
      <protection/>
    </xf>
    <xf numFmtId="0" fontId="3" fillId="33" borderId="0" xfId="61" applyFont="1" applyFill="1" applyBorder="1" applyAlignment="1">
      <alignment horizontal="distributed" vertical="center"/>
      <protection/>
    </xf>
    <xf numFmtId="0" fontId="3" fillId="33" borderId="50" xfId="61" applyFont="1" applyFill="1" applyBorder="1" applyAlignment="1">
      <alignment horizontal="center" vertical="center"/>
      <protection/>
    </xf>
    <xf numFmtId="0" fontId="3" fillId="33" borderId="44" xfId="61" applyFont="1" applyFill="1" applyBorder="1" applyAlignment="1">
      <alignment horizontal="center" vertical="center" textRotation="255"/>
      <protection/>
    </xf>
    <xf numFmtId="0" fontId="3" fillId="33" borderId="40" xfId="61" applyFont="1" applyFill="1" applyBorder="1" applyAlignment="1">
      <alignment horizontal="center" vertical="center" textRotation="255"/>
      <protection/>
    </xf>
    <xf numFmtId="0" fontId="3" fillId="33" borderId="24" xfId="61" applyFont="1" applyFill="1" applyBorder="1" applyAlignment="1">
      <alignment horizontal="center" vertical="center" textRotation="255"/>
      <protection/>
    </xf>
    <xf numFmtId="0" fontId="3" fillId="33" borderId="20" xfId="61" applyFont="1" applyFill="1" applyBorder="1" applyAlignment="1">
      <alignment horizontal="center" vertical="center" textRotation="255"/>
      <protection/>
    </xf>
    <xf numFmtId="0" fontId="3" fillId="33" borderId="45" xfId="61" applyFont="1" applyFill="1" applyBorder="1" applyAlignment="1">
      <alignment horizontal="center" vertical="center" textRotation="255"/>
      <protection/>
    </xf>
    <xf numFmtId="0" fontId="3" fillId="33" borderId="41" xfId="61" applyFont="1" applyFill="1" applyBorder="1" applyAlignment="1">
      <alignment horizontal="center" vertical="center" textRotation="255"/>
      <protection/>
    </xf>
    <xf numFmtId="0" fontId="10" fillId="33" borderId="40" xfId="61" applyFont="1" applyFill="1" applyBorder="1" applyAlignment="1">
      <alignment vertical="center" shrinkToFit="1"/>
      <protection/>
    </xf>
    <xf numFmtId="0" fontId="10" fillId="33" borderId="20" xfId="61" applyFont="1" applyFill="1" applyBorder="1" applyAlignment="1">
      <alignment vertical="center" shrinkToFit="1"/>
      <protection/>
    </xf>
    <xf numFmtId="0" fontId="4" fillId="33" borderId="39" xfId="61" applyFont="1" applyFill="1" applyBorder="1" applyAlignment="1">
      <alignment horizontal="center" vertical="center"/>
      <protection/>
    </xf>
    <xf numFmtId="0" fontId="4" fillId="33" borderId="15" xfId="61" applyFont="1" applyFill="1" applyBorder="1" applyAlignment="1">
      <alignment horizontal="center" vertical="center"/>
      <protection/>
    </xf>
    <xf numFmtId="0" fontId="4" fillId="33" borderId="16" xfId="61" applyFont="1" applyFill="1" applyBorder="1" applyAlignment="1">
      <alignment horizontal="center" vertical="center"/>
      <protection/>
    </xf>
    <xf numFmtId="0" fontId="4" fillId="33" borderId="17" xfId="61" applyFont="1" applyFill="1" applyBorder="1" applyAlignment="1">
      <alignment horizontal="center" vertical="center"/>
      <protection/>
    </xf>
    <xf numFmtId="0" fontId="4" fillId="33" borderId="18" xfId="61" applyFont="1" applyFill="1" applyBorder="1" applyAlignment="1">
      <alignment horizontal="center" vertical="center"/>
      <protection/>
    </xf>
    <xf numFmtId="0" fontId="4" fillId="33" borderId="56" xfId="61" applyFont="1" applyFill="1" applyBorder="1" applyAlignment="1">
      <alignment horizontal="center" vertical="center"/>
      <protection/>
    </xf>
    <xf numFmtId="0" fontId="3" fillId="33" borderId="44" xfId="61" applyFont="1" applyFill="1" applyBorder="1" applyAlignment="1">
      <alignment horizontal="distributed" vertical="center"/>
      <protection/>
    </xf>
    <xf numFmtId="0" fontId="3" fillId="33" borderId="40" xfId="61" applyFont="1" applyFill="1" applyBorder="1" applyAlignment="1">
      <alignment horizontal="distributed" vertical="center"/>
      <protection/>
    </xf>
    <xf numFmtId="0" fontId="3" fillId="33" borderId="24" xfId="61" applyFont="1" applyFill="1" applyBorder="1" applyAlignment="1">
      <alignment horizontal="distributed" vertical="center"/>
      <protection/>
    </xf>
    <xf numFmtId="0" fontId="3" fillId="33" borderId="20" xfId="61" applyFont="1" applyFill="1" applyBorder="1" applyAlignment="1">
      <alignment horizontal="distributed" vertical="center"/>
      <protection/>
    </xf>
    <xf numFmtId="178" fontId="3" fillId="33" borderId="39" xfId="61" applyNumberFormat="1" applyFont="1" applyFill="1" applyBorder="1" applyAlignment="1">
      <alignment horizontal="center" vertical="center"/>
      <protection/>
    </xf>
    <xf numFmtId="0" fontId="3" fillId="33" borderId="15" xfId="61" applyFont="1" applyFill="1" applyBorder="1" applyAlignment="1">
      <alignment horizontal="center" vertical="center"/>
      <protection/>
    </xf>
    <xf numFmtId="0" fontId="3" fillId="33" borderId="16" xfId="61" applyFont="1" applyFill="1" applyBorder="1" applyAlignment="1">
      <alignment horizontal="center" vertical="center"/>
      <protection/>
    </xf>
    <xf numFmtId="0" fontId="3" fillId="33" borderId="17" xfId="61" applyFont="1" applyFill="1" applyBorder="1" applyAlignment="1">
      <alignment horizontal="center" vertical="center"/>
      <protection/>
    </xf>
    <xf numFmtId="0" fontId="3" fillId="33" borderId="18" xfId="61" applyFont="1" applyFill="1" applyBorder="1" applyAlignment="1">
      <alignment horizontal="center" vertical="center"/>
      <protection/>
    </xf>
    <xf numFmtId="0" fontId="3" fillId="33" borderId="56" xfId="61" applyFont="1" applyFill="1" applyBorder="1" applyAlignment="1">
      <alignment horizontal="center" vertical="center"/>
      <protection/>
    </xf>
    <xf numFmtId="0" fontId="8" fillId="34" borderId="35" xfId="61" applyFont="1" applyFill="1" applyBorder="1" applyAlignment="1">
      <alignment horizontal="center" vertical="center"/>
      <protection/>
    </xf>
    <xf numFmtId="0" fontId="8" fillId="34" borderId="36" xfId="61" applyFont="1" applyFill="1" applyBorder="1" applyAlignment="1">
      <alignment horizontal="center" vertical="center"/>
      <protection/>
    </xf>
    <xf numFmtId="0" fontId="8" fillId="34" borderId="62" xfId="61" applyFont="1" applyFill="1" applyBorder="1" applyAlignment="1">
      <alignment horizontal="center" vertical="center"/>
      <protection/>
    </xf>
    <xf numFmtId="0" fontId="8" fillId="34" borderId="61" xfId="61" applyFont="1" applyFill="1" applyBorder="1" applyAlignment="1">
      <alignment horizontal="center" vertical="center" wrapText="1"/>
      <protection/>
    </xf>
    <xf numFmtId="0" fontId="8" fillId="34" borderId="15" xfId="61" applyFont="1" applyFill="1" applyBorder="1" applyAlignment="1">
      <alignment horizontal="center" vertical="center" wrapText="1"/>
      <protection/>
    </xf>
    <xf numFmtId="0" fontId="8" fillId="34" borderId="16" xfId="61" applyFont="1" applyFill="1" applyBorder="1" applyAlignment="1">
      <alignment horizontal="center" vertical="center" wrapText="1"/>
      <protection/>
    </xf>
    <xf numFmtId="0" fontId="8" fillId="34" borderId="53" xfId="61" applyFont="1" applyFill="1" applyBorder="1" applyAlignment="1">
      <alignment horizontal="center" vertical="center" wrapText="1"/>
      <protection/>
    </xf>
    <xf numFmtId="0" fontId="8" fillId="34" borderId="0" xfId="61" applyFont="1" applyFill="1" applyBorder="1" applyAlignment="1">
      <alignment horizontal="center" vertical="center" wrapText="1"/>
      <protection/>
    </xf>
    <xf numFmtId="0" fontId="8" fillId="34" borderId="54" xfId="61" applyFont="1" applyFill="1" applyBorder="1" applyAlignment="1">
      <alignment horizontal="center" vertical="center" wrapText="1"/>
      <protection/>
    </xf>
    <xf numFmtId="0" fontId="8" fillId="34" borderId="58" xfId="61" applyFont="1" applyFill="1" applyBorder="1" applyAlignment="1">
      <alignment horizontal="center" vertical="center" wrapText="1"/>
      <protection/>
    </xf>
    <xf numFmtId="0" fontId="8" fillId="34" borderId="57" xfId="61" applyFont="1" applyFill="1" applyBorder="1" applyAlignment="1">
      <alignment horizontal="center" vertical="center" wrapText="1"/>
      <protection/>
    </xf>
    <xf numFmtId="0" fontId="5" fillId="34" borderId="61" xfId="61" applyFont="1" applyFill="1" applyBorder="1" applyAlignment="1">
      <alignment horizontal="center" vertical="center"/>
      <protection/>
    </xf>
    <xf numFmtId="0" fontId="5" fillId="34" borderId="15" xfId="61" applyFont="1" applyFill="1" applyBorder="1" applyAlignment="1">
      <alignment horizontal="center" vertical="center"/>
      <protection/>
    </xf>
    <xf numFmtId="0" fontId="5" fillId="34" borderId="16" xfId="61" applyFont="1" applyFill="1" applyBorder="1" applyAlignment="1">
      <alignment horizontal="center" vertical="center"/>
      <protection/>
    </xf>
    <xf numFmtId="0" fontId="5" fillId="34" borderId="53" xfId="61" applyFont="1" applyFill="1" applyBorder="1" applyAlignment="1">
      <alignment horizontal="center" vertical="center"/>
      <protection/>
    </xf>
    <xf numFmtId="0" fontId="5" fillId="34" borderId="0" xfId="61" applyFont="1" applyFill="1" applyBorder="1" applyAlignment="1">
      <alignment horizontal="center" vertical="center"/>
      <protection/>
    </xf>
    <xf numFmtId="0" fontId="5" fillId="34" borderId="54" xfId="61" applyFont="1" applyFill="1" applyBorder="1" applyAlignment="1">
      <alignment horizontal="center" vertical="center"/>
      <protection/>
    </xf>
    <xf numFmtId="0" fontId="5" fillId="34" borderId="58" xfId="61" applyFont="1" applyFill="1" applyBorder="1" applyAlignment="1">
      <alignment horizontal="center" vertical="center"/>
      <protection/>
    </xf>
    <xf numFmtId="0" fontId="5" fillId="34" borderId="48" xfId="61" applyFont="1" applyFill="1" applyBorder="1" applyAlignment="1">
      <alignment horizontal="center" vertical="center"/>
      <protection/>
    </xf>
    <xf numFmtId="0" fontId="5" fillId="34" borderId="57" xfId="61" applyFont="1" applyFill="1" applyBorder="1" applyAlignment="1">
      <alignment horizontal="center" vertical="center"/>
      <protection/>
    </xf>
    <xf numFmtId="0" fontId="3" fillId="33" borderId="41" xfId="61" applyFont="1" applyFill="1" applyBorder="1" applyAlignment="1">
      <alignment horizontal="center" vertical="center"/>
      <protection/>
    </xf>
    <xf numFmtId="0" fontId="3" fillId="33" borderId="43" xfId="61" applyFont="1" applyFill="1" applyBorder="1" applyAlignment="1">
      <alignment horizontal="center" vertical="center"/>
      <protection/>
    </xf>
    <xf numFmtId="20" fontId="8" fillId="0" borderId="24" xfId="61" applyNumberFormat="1" applyFont="1" applyBorder="1" applyAlignment="1" applyProtection="1">
      <alignment horizontal="center" vertical="center"/>
      <protection locked="0"/>
    </xf>
    <xf numFmtId="20" fontId="8" fillId="0" borderId="20" xfId="61" applyNumberFormat="1" applyFont="1" applyBorder="1" applyAlignment="1" applyProtection="1">
      <alignment horizontal="center" vertical="center"/>
      <protection locked="0"/>
    </xf>
    <xf numFmtId="20" fontId="8" fillId="35" borderId="21" xfId="61" applyNumberFormat="1" applyFont="1" applyFill="1" applyBorder="1" applyAlignment="1">
      <alignment horizontal="center" vertical="center"/>
      <protection/>
    </xf>
    <xf numFmtId="20" fontId="8" fillId="35" borderId="22" xfId="61" applyNumberFormat="1" applyFont="1" applyFill="1" applyBorder="1" applyAlignment="1">
      <alignment horizontal="center" vertical="center"/>
      <protection/>
    </xf>
    <xf numFmtId="20" fontId="8" fillId="35" borderId="25" xfId="61" applyNumberFormat="1" applyFont="1" applyFill="1" applyBorder="1" applyAlignment="1">
      <alignment horizontal="center" vertical="center"/>
      <protection/>
    </xf>
    <xf numFmtId="0" fontId="23" fillId="0" borderId="20" xfId="61" applyFont="1" applyBorder="1" applyAlignment="1" applyProtection="1">
      <alignment horizontal="center" vertical="center"/>
      <protection locked="0"/>
    </xf>
    <xf numFmtId="0" fontId="23" fillId="0" borderId="21" xfId="61" applyFont="1" applyBorder="1" applyAlignment="1" applyProtection="1">
      <alignment horizontal="center" vertical="center"/>
      <protection locked="0"/>
    </xf>
    <xf numFmtId="0" fontId="3" fillId="33" borderId="55" xfId="61" applyFont="1" applyFill="1" applyBorder="1" applyAlignment="1">
      <alignment horizontal="distributed" vertical="center"/>
      <protection/>
    </xf>
    <xf numFmtId="0" fontId="3" fillId="33" borderId="18" xfId="61" applyFont="1" applyFill="1" applyBorder="1" applyAlignment="1">
      <alignment horizontal="distributed" vertical="center"/>
      <protection/>
    </xf>
    <xf numFmtId="0" fontId="8" fillId="0" borderId="65" xfId="61" applyFont="1" applyBorder="1" applyAlignment="1" applyProtection="1">
      <alignment horizontal="center" vertical="center"/>
      <protection locked="0"/>
    </xf>
    <xf numFmtId="0" fontId="8" fillId="0" borderId="66" xfId="61" applyFont="1" applyBorder="1" applyAlignment="1" applyProtection="1">
      <alignment horizontal="center" vertical="center"/>
      <protection locked="0"/>
    </xf>
    <xf numFmtId="14" fontId="23" fillId="35" borderId="20" xfId="61" applyNumberFormat="1" applyFont="1" applyFill="1" applyBorder="1" applyAlignment="1">
      <alignment horizontal="center" vertical="center"/>
      <protection/>
    </xf>
    <xf numFmtId="0" fontId="23" fillId="35" borderId="20" xfId="61" applyFont="1" applyFill="1" applyBorder="1" applyAlignment="1">
      <alignment horizontal="center" vertical="center"/>
      <protection/>
    </xf>
    <xf numFmtId="0" fontId="23" fillId="35" borderId="50" xfId="61" applyFont="1" applyFill="1" applyBorder="1" applyAlignment="1">
      <alignment horizontal="center" vertical="center"/>
      <protection/>
    </xf>
    <xf numFmtId="20" fontId="8" fillId="0" borderId="65" xfId="61" applyNumberFormat="1" applyFont="1" applyBorder="1" applyAlignment="1" applyProtection="1">
      <alignment horizontal="center" vertical="center"/>
      <protection locked="0"/>
    </xf>
    <xf numFmtId="20" fontId="8" fillId="0" borderId="66" xfId="61" applyNumberFormat="1" applyFont="1" applyBorder="1" applyAlignment="1" applyProtection="1">
      <alignment horizontal="center" vertical="center"/>
      <protection locked="0"/>
    </xf>
    <xf numFmtId="20" fontId="8" fillId="35" borderId="38" xfId="61" applyNumberFormat="1" applyFont="1" applyFill="1" applyBorder="1" applyAlignment="1">
      <alignment horizontal="center" vertical="center"/>
      <protection/>
    </xf>
    <xf numFmtId="20" fontId="8" fillId="35" borderId="36" xfId="61" applyNumberFormat="1" applyFont="1" applyFill="1" applyBorder="1" applyAlignment="1">
      <alignment horizontal="center" vertical="center"/>
      <protection/>
    </xf>
    <xf numFmtId="20" fontId="8" fillId="35" borderId="37" xfId="61" applyNumberFormat="1" applyFont="1" applyFill="1" applyBorder="1" applyAlignment="1">
      <alignment horizontal="center" vertical="center"/>
      <protection/>
    </xf>
    <xf numFmtId="0" fontId="23" fillId="0" borderId="66" xfId="61" applyFont="1" applyBorder="1" applyAlignment="1" applyProtection="1">
      <alignment horizontal="center" vertical="center"/>
      <protection locked="0"/>
    </xf>
    <xf numFmtId="0" fontId="23" fillId="0" borderId="17" xfId="61" applyFont="1" applyBorder="1" applyAlignment="1" applyProtection="1">
      <alignment horizontal="center" vertical="center"/>
      <protection locked="0"/>
    </xf>
    <xf numFmtId="0" fontId="23" fillId="0" borderId="67" xfId="61" applyFont="1" applyBorder="1" applyAlignment="1" applyProtection="1">
      <alignment horizontal="center" vertical="center"/>
      <protection locked="0"/>
    </xf>
    <xf numFmtId="0" fontId="8" fillId="0" borderId="53" xfId="61" applyFont="1" applyBorder="1" applyAlignment="1" applyProtection="1">
      <alignment horizontal="center" vertical="center"/>
      <protection locked="0"/>
    </xf>
    <xf numFmtId="0" fontId="8" fillId="0" borderId="0" xfId="61" applyFont="1" applyBorder="1" applyAlignment="1" applyProtection="1">
      <alignment horizontal="center" vertical="center"/>
      <protection locked="0"/>
    </xf>
    <xf numFmtId="0" fontId="8" fillId="0" borderId="54" xfId="61" applyFont="1" applyBorder="1" applyAlignment="1" applyProtection="1">
      <alignment horizontal="center" vertical="center"/>
      <protection locked="0"/>
    </xf>
    <xf numFmtId="0" fontId="8" fillId="34" borderId="44" xfId="61" applyFont="1" applyFill="1" applyBorder="1" applyAlignment="1">
      <alignment horizontal="center" vertical="center" textRotation="255"/>
      <protection/>
    </xf>
    <xf numFmtId="0" fontId="8" fillId="34" borderId="40" xfId="61" applyFont="1" applyFill="1" applyBorder="1" applyAlignment="1">
      <alignment horizontal="center" vertical="center" textRotation="255"/>
      <protection/>
    </xf>
    <xf numFmtId="0" fontId="8" fillId="34" borderId="24" xfId="61" applyFont="1" applyFill="1" applyBorder="1" applyAlignment="1">
      <alignment horizontal="center" vertical="center" textRotation="255"/>
      <protection/>
    </xf>
    <xf numFmtId="0" fontId="8" fillId="34" borderId="20" xfId="61" applyFont="1" applyFill="1" applyBorder="1" applyAlignment="1">
      <alignment horizontal="center" vertical="center" textRotation="255"/>
      <protection/>
    </xf>
    <xf numFmtId="0" fontId="8" fillId="34" borderId="45" xfId="61" applyFont="1" applyFill="1" applyBorder="1" applyAlignment="1">
      <alignment horizontal="center" vertical="center" textRotation="255"/>
      <protection/>
    </xf>
    <xf numFmtId="0" fontId="8" fillId="34" borderId="41" xfId="61" applyFont="1" applyFill="1" applyBorder="1" applyAlignment="1">
      <alignment horizontal="center" vertical="center" textRotation="255"/>
      <protection/>
    </xf>
    <xf numFmtId="0" fontId="8" fillId="34" borderId="42" xfId="61" applyFont="1" applyFill="1" applyBorder="1" applyAlignment="1">
      <alignment horizontal="center" vertical="center" textRotation="255"/>
      <protection/>
    </xf>
    <xf numFmtId="0" fontId="8" fillId="34" borderId="50" xfId="61" applyFont="1" applyFill="1" applyBorder="1" applyAlignment="1">
      <alignment horizontal="center" vertical="center" textRotation="255"/>
      <protection/>
    </xf>
    <xf numFmtId="0" fontId="8" fillId="34" borderId="43" xfId="61" applyFont="1" applyFill="1" applyBorder="1" applyAlignment="1">
      <alignment horizontal="center" vertical="center" textRotation="255"/>
      <protection/>
    </xf>
    <xf numFmtId="0" fontId="8" fillId="0" borderId="24" xfId="61" applyFont="1" applyBorder="1" applyAlignment="1" applyProtection="1">
      <alignment horizontal="center" vertical="center"/>
      <protection locked="0"/>
    </xf>
    <xf numFmtId="0" fontId="8" fillId="0" borderId="20" xfId="61" applyFont="1" applyBorder="1" applyAlignment="1" applyProtection="1">
      <alignment horizontal="center" vertical="center"/>
      <protection locked="0"/>
    </xf>
    <xf numFmtId="14" fontId="23" fillId="35" borderId="21" xfId="61" applyNumberFormat="1" applyFont="1" applyFill="1" applyBorder="1" applyAlignment="1">
      <alignment horizontal="center" vertical="center"/>
      <protection/>
    </xf>
    <xf numFmtId="14" fontId="23" fillId="35" borderId="22" xfId="61" applyNumberFormat="1" applyFont="1" applyFill="1" applyBorder="1" applyAlignment="1">
      <alignment horizontal="center" vertical="center"/>
      <protection/>
    </xf>
    <xf numFmtId="14" fontId="23" fillId="35" borderId="23" xfId="61" applyNumberFormat="1" applyFont="1" applyFill="1" applyBorder="1" applyAlignment="1">
      <alignment horizontal="center" vertical="center"/>
      <protection/>
    </xf>
    <xf numFmtId="0" fontId="23" fillId="0" borderId="50" xfId="61" applyFont="1" applyBorder="1" applyAlignment="1" applyProtection="1">
      <alignment horizontal="center" vertical="center"/>
      <protection locked="0"/>
    </xf>
    <xf numFmtId="0" fontId="8" fillId="0" borderId="52" xfId="61" applyFont="1" applyBorder="1" applyAlignment="1" applyProtection="1">
      <alignment horizontal="center" vertical="center"/>
      <protection locked="0"/>
    </xf>
    <xf numFmtId="0" fontId="8" fillId="0" borderId="11" xfId="61" applyFont="1" applyBorder="1" applyAlignment="1" applyProtection="1">
      <alignment horizontal="center" vertical="center"/>
      <protection locked="0"/>
    </xf>
    <xf numFmtId="0" fontId="8" fillId="0" borderId="26" xfId="61" applyFont="1" applyBorder="1" applyAlignment="1" applyProtection="1">
      <alignment horizontal="center" vertical="center"/>
      <protection locked="0"/>
    </xf>
    <xf numFmtId="0" fontId="3" fillId="33" borderId="58" xfId="61" applyFont="1" applyFill="1" applyBorder="1" applyAlignment="1">
      <alignment horizontal="distributed" vertical="center"/>
      <protection/>
    </xf>
    <xf numFmtId="0" fontId="3" fillId="33" borderId="48" xfId="61" applyFont="1" applyFill="1" applyBorder="1" applyAlignment="1">
      <alignment horizontal="distributed" vertical="center"/>
      <protection/>
    </xf>
    <xf numFmtId="0" fontId="8" fillId="0" borderId="61" xfId="61" applyFont="1" applyBorder="1" applyAlignment="1" applyProtection="1">
      <alignment horizontal="center" vertical="center"/>
      <protection locked="0"/>
    </xf>
    <xf numFmtId="0" fontId="8" fillId="0" borderId="15" xfId="61" applyFont="1" applyBorder="1" applyAlignment="1" applyProtection="1">
      <alignment horizontal="center" vertical="center"/>
      <protection locked="0"/>
    </xf>
    <xf numFmtId="0" fontId="8" fillId="0" borderId="16" xfId="61" applyFont="1" applyBorder="1" applyAlignment="1" applyProtection="1">
      <alignment horizontal="center" vertical="center"/>
      <protection locked="0"/>
    </xf>
    <xf numFmtId="3" fontId="3" fillId="33" borderId="27" xfId="61" applyNumberFormat="1" applyFont="1" applyFill="1" applyBorder="1" applyAlignment="1">
      <alignment horizontal="center" vertical="center"/>
      <protection/>
    </xf>
    <xf numFmtId="0" fontId="3" fillId="33" borderId="28" xfId="61" applyFont="1" applyFill="1" applyBorder="1" applyAlignment="1">
      <alignment horizontal="center" vertical="center"/>
      <protection/>
    </xf>
    <xf numFmtId="0" fontId="3" fillId="33" borderId="29" xfId="61" applyFont="1" applyFill="1" applyBorder="1" applyAlignment="1">
      <alignment horizontal="center" vertical="center"/>
      <protection/>
    </xf>
    <xf numFmtId="0" fontId="8" fillId="0" borderId="51" xfId="61" applyFont="1" applyBorder="1" applyAlignment="1" applyProtection="1">
      <alignment horizontal="center" vertical="center"/>
      <protection locked="0"/>
    </xf>
    <xf numFmtId="0" fontId="8" fillId="0" borderId="22" xfId="61" applyFont="1" applyBorder="1" applyAlignment="1" applyProtection="1">
      <alignment horizontal="center" vertical="center"/>
      <protection locked="0"/>
    </xf>
    <xf numFmtId="0" fontId="8" fillId="0" borderId="23" xfId="61" applyFont="1" applyBorder="1" applyAlignment="1" applyProtection="1">
      <alignment horizontal="center" vertical="center"/>
      <protection locked="0"/>
    </xf>
    <xf numFmtId="0" fontId="3" fillId="33" borderId="59" xfId="61" applyFont="1" applyFill="1" applyBorder="1" applyAlignment="1">
      <alignment horizontal="center" vertical="center"/>
      <protection/>
    </xf>
    <xf numFmtId="0" fontId="3" fillId="33" borderId="34" xfId="61" applyFont="1" applyFill="1" applyBorder="1" applyAlignment="1">
      <alignment horizontal="center" vertical="center"/>
      <protection/>
    </xf>
    <xf numFmtId="0" fontId="12" fillId="0" borderId="28" xfId="61" applyBorder="1" applyAlignment="1">
      <alignment horizontal="center" vertical="center"/>
      <protection/>
    </xf>
    <xf numFmtId="0" fontId="12" fillId="0" borderId="34" xfId="61" applyBorder="1" applyAlignment="1">
      <alignment horizontal="center" vertical="center"/>
      <protection/>
    </xf>
    <xf numFmtId="0" fontId="3" fillId="33" borderId="27" xfId="61" applyFont="1" applyFill="1" applyBorder="1" applyAlignment="1" applyProtection="1">
      <alignment horizontal="center" vertical="center"/>
      <protection locked="0"/>
    </xf>
    <xf numFmtId="0" fontId="3" fillId="33" borderId="28" xfId="61" applyFont="1" applyFill="1" applyBorder="1" applyAlignment="1" applyProtection="1">
      <alignment horizontal="center" vertical="center"/>
      <protection locked="0"/>
    </xf>
    <xf numFmtId="0" fontId="3" fillId="33" borderId="29" xfId="61" applyFont="1" applyFill="1" applyBorder="1" applyAlignment="1" applyProtection="1">
      <alignment horizontal="center" vertical="center"/>
      <protection locked="0"/>
    </xf>
    <xf numFmtId="0" fontId="3" fillId="33" borderId="61" xfId="61" applyFont="1" applyFill="1" applyBorder="1" applyAlignment="1">
      <alignment horizontal="center" vertical="center" wrapText="1"/>
      <protection/>
    </xf>
    <xf numFmtId="0" fontId="3" fillId="33" borderId="15" xfId="61" applyFont="1" applyFill="1" applyBorder="1" applyAlignment="1">
      <alignment horizontal="center" vertical="center" wrapText="1"/>
      <protection/>
    </xf>
    <xf numFmtId="0" fontId="3" fillId="33" borderId="46" xfId="61" applyFont="1" applyFill="1" applyBorder="1" applyAlignment="1">
      <alignment horizontal="center" vertical="center"/>
      <protection/>
    </xf>
    <xf numFmtId="0" fontId="3" fillId="33" borderId="58" xfId="61" applyFont="1" applyFill="1" applyBorder="1" applyAlignment="1">
      <alignment horizontal="center" vertical="center"/>
      <protection/>
    </xf>
    <xf numFmtId="0" fontId="3" fillId="33" borderId="48" xfId="61" applyFont="1" applyFill="1" applyBorder="1" applyAlignment="1">
      <alignment horizontal="center" vertical="center"/>
      <protection/>
    </xf>
    <xf numFmtId="0" fontId="3" fillId="33" borderId="49" xfId="61" applyFont="1" applyFill="1" applyBorder="1" applyAlignment="1">
      <alignment horizontal="center" vertical="center"/>
      <protection/>
    </xf>
    <xf numFmtId="0" fontId="3" fillId="33" borderId="27" xfId="61" applyFont="1" applyFill="1" applyBorder="1" applyAlignment="1">
      <alignment horizontal="center" vertical="center"/>
      <protection/>
    </xf>
    <xf numFmtId="0" fontId="3" fillId="33" borderId="68" xfId="61" applyFont="1" applyFill="1" applyBorder="1" applyAlignment="1">
      <alignment horizontal="center" vertical="center"/>
      <protection/>
    </xf>
    <xf numFmtId="0" fontId="3" fillId="33" borderId="27" xfId="61" applyNumberFormat="1" applyFont="1" applyFill="1" applyBorder="1" applyAlignment="1">
      <alignment horizontal="center" vertical="center"/>
      <protection/>
    </xf>
    <xf numFmtId="0" fontId="3" fillId="33" borderId="28" xfId="61" applyNumberFormat="1" applyFont="1" applyFill="1" applyBorder="1" applyAlignment="1">
      <alignment horizontal="center" vertical="center"/>
      <protection/>
    </xf>
    <xf numFmtId="0" fontId="3" fillId="33" borderId="29" xfId="61" applyNumberFormat="1" applyFont="1" applyFill="1" applyBorder="1" applyAlignment="1">
      <alignment horizontal="center" vertical="center"/>
      <protection/>
    </xf>
    <xf numFmtId="0" fontId="12" fillId="0" borderId="28" xfId="61" applyBorder="1" applyAlignment="1" applyProtection="1">
      <alignment horizontal="center" vertical="center" shrinkToFit="1"/>
      <protection locked="0"/>
    </xf>
    <xf numFmtId="0" fontId="12" fillId="0" borderId="29" xfId="61" applyBorder="1" applyAlignment="1" applyProtection="1">
      <alignment horizontal="center" vertical="center" shrinkToFit="1"/>
      <protection locked="0"/>
    </xf>
    <xf numFmtId="0" fontId="3" fillId="33" borderId="35" xfId="61" applyFont="1" applyFill="1" applyBorder="1" applyAlignment="1">
      <alignment horizontal="center" vertical="center"/>
      <protection/>
    </xf>
    <xf numFmtId="0" fontId="3" fillId="33" borderId="36" xfId="61" applyFont="1" applyFill="1" applyBorder="1" applyAlignment="1">
      <alignment horizontal="center" vertical="center"/>
      <protection/>
    </xf>
    <xf numFmtId="0" fontId="19" fillId="0" borderId="36" xfId="61" applyFont="1" applyBorder="1" applyAlignment="1">
      <alignment horizontal="center" vertical="center"/>
      <protection/>
    </xf>
    <xf numFmtId="0" fontId="19" fillId="0" borderId="62" xfId="61" applyFont="1" applyBorder="1" applyAlignment="1">
      <alignment horizontal="center" vertical="center"/>
      <protection/>
    </xf>
    <xf numFmtId="0" fontId="3" fillId="0" borderId="44" xfId="61" applyFont="1" applyBorder="1" applyAlignment="1">
      <alignment horizontal="center" vertic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33" borderId="62" xfId="61" applyFont="1" applyFill="1" applyBorder="1" applyAlignment="1">
      <alignment horizontal="center" vertical="center"/>
      <protection/>
    </xf>
    <xf numFmtId="0" fontId="3" fillId="33" borderId="37" xfId="61" applyFont="1" applyFill="1" applyBorder="1" applyAlignment="1">
      <alignment horizontal="center" vertical="center"/>
      <protection/>
    </xf>
    <xf numFmtId="0" fontId="3" fillId="33" borderId="40" xfId="61" applyFont="1" applyFill="1" applyBorder="1" applyAlignment="1">
      <alignment horizontal="center" vertical="center"/>
      <protection/>
    </xf>
    <xf numFmtId="0" fontId="3" fillId="33" borderId="38" xfId="61" applyFont="1" applyFill="1" applyBorder="1" applyAlignment="1">
      <alignment horizontal="center" vertical="center"/>
      <protection/>
    </xf>
    <xf numFmtId="0" fontId="3" fillId="33" borderId="44" xfId="61" applyFont="1" applyFill="1" applyBorder="1" applyAlignment="1">
      <alignment horizontal="center" vertical="center"/>
      <protection/>
    </xf>
    <xf numFmtId="0" fontId="19" fillId="0" borderId="40" xfId="61" applyFont="1" applyBorder="1" applyAlignment="1">
      <alignment horizontal="center" vertical="center"/>
      <protection/>
    </xf>
    <xf numFmtId="0" fontId="19" fillId="0" borderId="42" xfId="61" applyFont="1" applyBorder="1" applyAlignment="1">
      <alignment horizontal="center" vertical="center"/>
      <protection/>
    </xf>
    <xf numFmtId="0" fontId="3" fillId="33" borderId="44" xfId="61" applyFont="1" applyFill="1" applyBorder="1" applyAlignment="1">
      <alignment horizontal="center" vertical="center" shrinkToFit="1"/>
      <protection/>
    </xf>
    <xf numFmtId="0" fontId="19" fillId="0" borderId="40" xfId="61" applyFont="1" applyBorder="1" applyAlignment="1">
      <alignment horizontal="center" vertical="center" shrinkToFit="1"/>
      <protection/>
    </xf>
    <xf numFmtId="0" fontId="12" fillId="0" borderId="40" xfId="61" applyBorder="1" applyAlignment="1">
      <alignment horizontal="center" vertical="center"/>
      <protection/>
    </xf>
    <xf numFmtId="0" fontId="12" fillId="0" borderId="42" xfId="61" applyBorder="1" applyAlignment="1">
      <alignment horizontal="center" vertical="center"/>
      <protection/>
    </xf>
    <xf numFmtId="0" fontId="15" fillId="33" borderId="37" xfId="61" applyFont="1" applyFill="1" applyBorder="1" applyAlignment="1">
      <alignment horizontal="center" vertical="center" shrinkToFit="1"/>
      <protection/>
    </xf>
    <xf numFmtId="0" fontId="12" fillId="0" borderId="40" xfId="61" applyBorder="1" applyAlignment="1">
      <alignment horizontal="center" vertical="center" shrinkToFit="1"/>
      <protection/>
    </xf>
    <xf numFmtId="0" fontId="12" fillId="0" borderId="42" xfId="61" applyBorder="1" applyAlignment="1">
      <alignment horizontal="center" vertical="center" shrinkToFit="1"/>
      <protection/>
    </xf>
    <xf numFmtId="0" fontId="3" fillId="0" borderId="61" xfId="61" applyFont="1" applyBorder="1" applyAlignment="1">
      <alignment horizontal="center" vertical="center" textRotation="255"/>
      <protection/>
    </xf>
    <xf numFmtId="0" fontId="3" fillId="0" borderId="15" xfId="61" applyFont="1" applyBorder="1" applyAlignment="1">
      <alignment horizontal="center" vertical="center" textRotation="255"/>
      <protection/>
    </xf>
    <xf numFmtId="0" fontId="3" fillId="0" borderId="16" xfId="61" applyFont="1" applyBorder="1" applyAlignment="1">
      <alignment horizontal="center" vertical="center" textRotation="255"/>
      <protection/>
    </xf>
    <xf numFmtId="0" fontId="3" fillId="0" borderId="53" xfId="61" applyFont="1" applyBorder="1" applyAlignment="1">
      <alignment horizontal="center" vertical="center" textRotation="255"/>
      <protection/>
    </xf>
    <xf numFmtId="0" fontId="3" fillId="0" borderId="0" xfId="61" applyFont="1" applyBorder="1" applyAlignment="1">
      <alignment horizontal="center" vertical="center" textRotation="255"/>
      <protection/>
    </xf>
    <xf numFmtId="0" fontId="3" fillId="0" borderId="54" xfId="61" applyFont="1" applyBorder="1" applyAlignment="1">
      <alignment horizontal="center" vertical="center" textRotation="255"/>
      <protection/>
    </xf>
    <xf numFmtId="0" fontId="3" fillId="0" borderId="58" xfId="61" applyFont="1" applyBorder="1" applyAlignment="1">
      <alignment horizontal="center" vertical="center" textRotation="255"/>
      <protection/>
    </xf>
    <xf numFmtId="0" fontId="3" fillId="0" borderId="48" xfId="61" applyFont="1" applyBorder="1" applyAlignment="1">
      <alignment horizontal="center" vertical="center" textRotation="255"/>
      <protection/>
    </xf>
    <xf numFmtId="0" fontId="3" fillId="0" borderId="57" xfId="61" applyFont="1" applyBorder="1" applyAlignment="1">
      <alignment horizontal="center" vertical="center" textRotation="255"/>
      <protection/>
    </xf>
    <xf numFmtId="0" fontId="3" fillId="33" borderId="25" xfId="61" applyFont="1" applyFill="1" applyBorder="1" applyAlignment="1">
      <alignment horizontal="center" vertical="center"/>
      <protection/>
    </xf>
    <xf numFmtId="0" fontId="12" fillId="0" borderId="20" xfId="61" applyBorder="1" applyAlignment="1">
      <alignment horizontal="center" vertical="center"/>
      <protection/>
    </xf>
    <xf numFmtId="0" fontId="12" fillId="0" borderId="50" xfId="61" applyBorder="1" applyAlignment="1">
      <alignment horizontal="center" vertical="center"/>
      <protection/>
    </xf>
    <xf numFmtId="0" fontId="24" fillId="0" borderId="24" xfId="61" applyFont="1" applyBorder="1" applyAlignment="1">
      <alignment horizontal="left" vertical="center" shrinkToFit="1"/>
      <protection/>
    </xf>
    <xf numFmtId="0" fontId="24" fillId="0" borderId="20" xfId="61" applyFont="1" applyBorder="1" applyAlignment="1">
      <alignment horizontal="left" vertical="center" shrinkToFit="1"/>
      <protection/>
    </xf>
    <xf numFmtId="0" fontId="24" fillId="0" borderId="50" xfId="61" applyFont="1" applyBorder="1" applyAlignment="1">
      <alignment horizontal="left" vertical="center" shrinkToFit="1"/>
      <protection/>
    </xf>
    <xf numFmtId="0" fontId="3" fillId="33" borderId="51" xfId="61" applyNumberFormat="1" applyFont="1" applyFill="1" applyBorder="1" applyAlignment="1">
      <alignment horizontal="center" vertical="center" wrapText="1"/>
      <protection/>
    </xf>
    <xf numFmtId="0" fontId="3" fillId="33" borderId="22" xfId="61" applyNumberFormat="1" applyFont="1" applyFill="1" applyBorder="1" applyAlignment="1">
      <alignment horizontal="center" vertical="center" wrapText="1"/>
      <protection/>
    </xf>
    <xf numFmtId="0" fontId="3" fillId="33" borderId="23" xfId="61" applyNumberFormat="1" applyFont="1" applyFill="1" applyBorder="1" applyAlignment="1">
      <alignment horizontal="center" vertical="center" wrapText="1"/>
      <protection/>
    </xf>
    <xf numFmtId="3" fontId="3" fillId="33" borderId="51" xfId="61" applyNumberFormat="1" applyFont="1" applyFill="1" applyBorder="1" applyAlignment="1">
      <alignment horizontal="center" vertical="distributed"/>
      <protection/>
    </xf>
    <xf numFmtId="3" fontId="3" fillId="33" borderId="22" xfId="61" applyNumberFormat="1" applyFont="1" applyFill="1" applyBorder="1" applyAlignment="1">
      <alignment horizontal="center" vertical="distributed"/>
      <protection/>
    </xf>
    <xf numFmtId="3" fontId="3" fillId="33" borderId="23" xfId="61" applyNumberFormat="1" applyFont="1" applyFill="1" applyBorder="1" applyAlignment="1">
      <alignment horizontal="center" vertical="distributed"/>
      <protection/>
    </xf>
    <xf numFmtId="0" fontId="3" fillId="33" borderId="51" xfId="61" applyFont="1" applyFill="1" applyBorder="1" applyAlignment="1">
      <alignment horizontal="center" vertical="center"/>
      <protection/>
    </xf>
    <xf numFmtId="0" fontId="3" fillId="33" borderId="22" xfId="61" applyFont="1" applyFill="1" applyBorder="1" applyAlignment="1">
      <alignment horizontal="center" vertical="center"/>
      <protection/>
    </xf>
    <xf numFmtId="0" fontId="3" fillId="33" borderId="23" xfId="61" applyFont="1" applyFill="1" applyBorder="1" applyAlignment="1">
      <alignment horizontal="center" vertical="center"/>
      <protection/>
    </xf>
    <xf numFmtId="3" fontId="3" fillId="33" borderId="51" xfId="61" applyNumberFormat="1" applyFont="1" applyFill="1" applyBorder="1" applyAlignment="1">
      <alignment horizontal="center" vertical="center"/>
      <protection/>
    </xf>
    <xf numFmtId="3" fontId="3" fillId="33" borderId="22" xfId="61" applyNumberFormat="1" applyFont="1" applyFill="1" applyBorder="1" applyAlignment="1">
      <alignment horizontal="center" vertical="center"/>
      <protection/>
    </xf>
    <xf numFmtId="3" fontId="3" fillId="33" borderId="23" xfId="61" applyNumberFormat="1" applyFont="1" applyFill="1" applyBorder="1" applyAlignment="1">
      <alignment horizontal="center" vertical="center"/>
      <protection/>
    </xf>
    <xf numFmtId="3" fontId="3" fillId="35" borderId="51" xfId="61" applyNumberFormat="1" applyFont="1" applyFill="1" applyBorder="1" applyAlignment="1">
      <alignment horizontal="center" vertical="distributed"/>
      <protection/>
    </xf>
    <xf numFmtId="3" fontId="3" fillId="35" borderId="22" xfId="61" applyNumberFormat="1" applyFont="1" applyFill="1" applyBorder="1" applyAlignment="1">
      <alignment horizontal="center" vertical="distributed"/>
      <protection/>
    </xf>
    <xf numFmtId="3" fontId="3" fillId="35" borderId="23" xfId="61" applyNumberFormat="1" applyFont="1" applyFill="1" applyBorder="1" applyAlignment="1">
      <alignment horizontal="center" vertical="distributed"/>
      <protection/>
    </xf>
    <xf numFmtId="0" fontId="3" fillId="35" borderId="51" xfId="61" applyFont="1" applyFill="1" applyBorder="1" applyAlignment="1">
      <alignment horizontal="center" vertical="center"/>
      <protection/>
    </xf>
    <xf numFmtId="0" fontId="3" fillId="35" borderId="22" xfId="61" applyFont="1" applyFill="1" applyBorder="1" applyAlignment="1">
      <alignment horizontal="center" vertical="center"/>
      <protection/>
    </xf>
    <xf numFmtId="0" fontId="3" fillId="35" borderId="23" xfId="61" applyFont="1" applyFill="1" applyBorder="1" applyAlignment="1">
      <alignment horizontal="center" vertical="center"/>
      <protection/>
    </xf>
    <xf numFmtId="3" fontId="3" fillId="35" borderId="51" xfId="61" applyNumberFormat="1" applyFont="1" applyFill="1" applyBorder="1" applyAlignment="1">
      <alignment horizontal="center" vertical="center"/>
      <protection/>
    </xf>
    <xf numFmtId="3" fontId="3" fillId="35" borderId="22" xfId="61" applyNumberFormat="1" applyFont="1" applyFill="1" applyBorder="1" applyAlignment="1">
      <alignment horizontal="center" vertical="center"/>
      <protection/>
    </xf>
    <xf numFmtId="3" fontId="3" fillId="35" borderId="23" xfId="61" applyNumberFormat="1" applyFont="1" applyFill="1" applyBorder="1" applyAlignment="1">
      <alignment horizontal="center" vertical="center"/>
      <protection/>
    </xf>
    <xf numFmtId="0" fontId="3" fillId="35" borderId="25" xfId="61" applyFont="1" applyFill="1" applyBorder="1" applyAlignment="1">
      <alignment horizontal="center" vertical="center"/>
      <protection/>
    </xf>
    <xf numFmtId="0" fontId="3" fillId="35" borderId="20" xfId="61" applyFont="1" applyFill="1" applyBorder="1" applyAlignment="1">
      <alignment horizontal="center" vertical="center"/>
      <protection/>
    </xf>
    <xf numFmtId="0" fontId="12" fillId="35" borderId="20" xfId="61" applyFill="1" applyBorder="1" applyAlignment="1">
      <alignment horizontal="center" vertical="center"/>
      <protection/>
    </xf>
    <xf numFmtId="0" fontId="12" fillId="35" borderId="50" xfId="61" applyFill="1" applyBorder="1" applyAlignment="1">
      <alignment horizontal="center" vertical="center"/>
      <protection/>
    </xf>
    <xf numFmtId="0" fontId="24" fillId="35" borderId="24" xfId="61" applyFont="1" applyFill="1" applyBorder="1" applyAlignment="1">
      <alignment horizontal="left" vertical="center" shrinkToFit="1"/>
      <protection/>
    </xf>
    <xf numFmtId="0" fontId="24" fillId="35" borderId="20" xfId="61" applyFont="1" applyFill="1" applyBorder="1" applyAlignment="1">
      <alignment horizontal="left" vertical="center" shrinkToFit="1"/>
      <protection/>
    </xf>
    <xf numFmtId="0" fontId="24" fillId="35" borderId="50" xfId="61" applyFont="1" applyFill="1" applyBorder="1" applyAlignment="1">
      <alignment horizontal="left" vertical="center" shrinkToFit="1"/>
      <protection/>
    </xf>
    <xf numFmtId="0" fontId="3" fillId="35" borderId="51" xfId="61" applyNumberFormat="1" applyFont="1" applyFill="1" applyBorder="1" applyAlignment="1">
      <alignment horizontal="center" vertical="center" wrapText="1"/>
      <protection/>
    </xf>
    <xf numFmtId="0" fontId="3" fillId="35" borderId="22" xfId="61" applyNumberFormat="1" applyFont="1" applyFill="1" applyBorder="1" applyAlignment="1">
      <alignment horizontal="center" vertical="center" wrapText="1"/>
      <protection/>
    </xf>
    <xf numFmtId="0" fontId="3" fillId="35" borderId="23" xfId="61" applyNumberFormat="1" applyFont="1" applyFill="1" applyBorder="1" applyAlignment="1">
      <alignment horizontal="center" vertical="center" wrapText="1"/>
      <protection/>
    </xf>
    <xf numFmtId="0" fontId="3" fillId="35" borderId="51" xfId="61" applyFont="1" applyFill="1" applyBorder="1" applyAlignment="1" applyProtection="1">
      <alignment horizontal="center" vertical="center"/>
      <protection locked="0"/>
    </xf>
    <xf numFmtId="0" fontId="3" fillId="35" borderId="22" xfId="61" applyFont="1" applyFill="1" applyBorder="1" applyAlignment="1" applyProtection="1">
      <alignment horizontal="center" vertical="center"/>
      <protection locked="0"/>
    </xf>
    <xf numFmtId="0" fontId="3" fillId="35" borderId="23" xfId="61" applyFont="1" applyFill="1" applyBorder="1" applyAlignment="1" applyProtection="1">
      <alignment horizontal="center" vertical="center"/>
      <protection locked="0"/>
    </xf>
    <xf numFmtId="3" fontId="3" fillId="33" borderId="59" xfId="61" applyNumberFormat="1" applyFont="1" applyFill="1" applyBorder="1" applyAlignment="1">
      <alignment horizontal="center" vertical="center"/>
      <protection/>
    </xf>
    <xf numFmtId="3" fontId="3" fillId="33" borderId="28" xfId="61" applyNumberFormat="1" applyFont="1" applyFill="1" applyBorder="1" applyAlignment="1">
      <alignment horizontal="center" vertical="center"/>
      <protection/>
    </xf>
    <xf numFmtId="3" fontId="3" fillId="33" borderId="29" xfId="61" applyNumberFormat="1" applyFont="1" applyFill="1" applyBorder="1" applyAlignment="1">
      <alignment horizontal="center" vertical="center"/>
      <protection/>
    </xf>
    <xf numFmtId="0" fontId="15" fillId="0" borderId="28" xfId="61" applyFont="1" applyBorder="1" applyAlignment="1">
      <alignment horizontal="center" vertical="center"/>
      <protection/>
    </xf>
    <xf numFmtId="0" fontId="12" fillId="0" borderId="29" xfId="61" applyBorder="1" applyAlignment="1">
      <alignment horizontal="center" vertical="center"/>
      <protection/>
    </xf>
    <xf numFmtId="0" fontId="15" fillId="33" borderId="59" xfId="61" applyFont="1" applyFill="1" applyBorder="1" applyAlignment="1">
      <alignment horizontal="center" vertical="center"/>
      <protection/>
    </xf>
    <xf numFmtId="0" fontId="15" fillId="33" borderId="28" xfId="61" applyFont="1" applyFill="1" applyBorder="1" applyAlignment="1">
      <alignment horizontal="center" vertical="center"/>
      <protection/>
    </xf>
    <xf numFmtId="0" fontId="12" fillId="0" borderId="28" xfId="61" applyBorder="1" applyAlignment="1">
      <alignment vertical="center"/>
      <protection/>
    </xf>
    <xf numFmtId="0" fontId="12" fillId="0" borderId="29" xfId="61" applyBorder="1" applyAlignment="1">
      <alignment vertical="center"/>
      <protection/>
    </xf>
    <xf numFmtId="0" fontId="3" fillId="33" borderId="44" xfId="61" applyFont="1" applyFill="1" applyBorder="1" applyAlignment="1">
      <alignment vertical="center" textRotation="255"/>
      <protection/>
    </xf>
    <xf numFmtId="0" fontId="3" fillId="33" borderId="38" xfId="61" applyFont="1" applyFill="1" applyBorder="1" applyAlignment="1">
      <alignment vertical="center" textRotation="255"/>
      <protection/>
    </xf>
    <xf numFmtId="0" fontId="12" fillId="0" borderId="42" xfId="61" applyBorder="1" applyAlignment="1">
      <alignment vertical="center"/>
      <protection/>
    </xf>
    <xf numFmtId="0" fontId="12" fillId="0" borderId="24" xfId="61" applyBorder="1" applyAlignment="1">
      <alignment vertical="center"/>
      <protection/>
    </xf>
    <xf numFmtId="0" fontId="12" fillId="0" borderId="21" xfId="61" applyBorder="1" applyAlignment="1">
      <alignment vertical="center"/>
      <protection/>
    </xf>
    <xf numFmtId="0" fontId="12" fillId="0" borderId="50" xfId="61" applyBorder="1" applyAlignment="1">
      <alignment vertical="center"/>
      <protection/>
    </xf>
    <xf numFmtId="0" fontId="12" fillId="0" borderId="45" xfId="61" applyBorder="1" applyAlignment="1">
      <alignment vertical="center"/>
      <protection/>
    </xf>
    <xf numFmtId="0" fontId="12" fillId="0" borderId="64" xfId="61" applyBorder="1" applyAlignment="1">
      <alignment vertical="center"/>
      <protection/>
    </xf>
    <xf numFmtId="0" fontId="12" fillId="0" borderId="43" xfId="61" applyBorder="1" applyAlignment="1">
      <alignment vertical="center"/>
      <protection/>
    </xf>
    <xf numFmtId="0" fontId="20" fillId="0" borderId="27" xfId="61" applyFont="1" applyBorder="1" applyAlignment="1">
      <alignment horizontal="center" vertical="center" shrinkToFit="1"/>
      <protection/>
    </xf>
    <xf numFmtId="0" fontId="3" fillId="33" borderId="35" xfId="61" applyFont="1" applyFill="1" applyBorder="1" applyAlignment="1">
      <alignment vertical="center"/>
      <protection/>
    </xf>
    <xf numFmtId="0" fontId="12" fillId="0" borderId="36" xfId="61" applyBorder="1" applyAlignment="1">
      <alignment vertical="center"/>
      <protection/>
    </xf>
    <xf numFmtId="0" fontId="12" fillId="0" borderId="62" xfId="61" applyBorder="1" applyAlignment="1">
      <alignment vertical="center"/>
      <protection/>
    </xf>
    <xf numFmtId="0" fontId="21" fillId="0" borderId="51" xfId="61" applyFont="1" applyBorder="1" applyAlignment="1">
      <alignment vertical="center"/>
      <protection/>
    </xf>
    <xf numFmtId="0" fontId="22" fillId="0" borderId="22" xfId="61" applyFont="1" applyBorder="1" applyAlignment="1">
      <alignment vertical="center"/>
      <protection/>
    </xf>
    <xf numFmtId="0" fontId="22" fillId="0" borderId="23" xfId="61" applyFont="1" applyBorder="1" applyAlignment="1">
      <alignment vertical="center"/>
      <protection/>
    </xf>
    <xf numFmtId="0" fontId="3" fillId="33" borderId="58" xfId="61" applyFont="1" applyFill="1" applyBorder="1" applyAlignment="1">
      <alignment vertical="center"/>
      <protection/>
    </xf>
    <xf numFmtId="0" fontId="12" fillId="0" borderId="48" xfId="61" applyBorder="1" applyAlignment="1">
      <alignment vertical="center"/>
      <protection/>
    </xf>
    <xf numFmtId="0" fontId="12" fillId="0" borderId="57" xfId="61" applyBorder="1" applyAlignment="1">
      <alignment vertical="center"/>
      <protection/>
    </xf>
    <xf numFmtId="0" fontId="12" fillId="0" borderId="37" xfId="61" applyBorder="1" applyAlignment="1">
      <alignment vertical="center"/>
      <protection/>
    </xf>
    <xf numFmtId="3" fontId="12" fillId="0" borderId="38" xfId="61" applyNumberFormat="1" applyBorder="1" applyAlignment="1">
      <alignment horizontal="center" vertical="center"/>
      <protection/>
    </xf>
    <xf numFmtId="0" fontId="12" fillId="0" borderId="36" xfId="61" applyBorder="1" applyAlignment="1">
      <alignment horizontal="center" vertical="center"/>
      <protection/>
    </xf>
    <xf numFmtId="0" fontId="12" fillId="0" borderId="62" xfId="61" applyBorder="1" applyAlignment="1">
      <alignment horizontal="center" vertical="center"/>
      <protection/>
    </xf>
    <xf numFmtId="0" fontId="12" fillId="0" borderId="22" xfId="61" applyBorder="1" applyAlignment="1">
      <alignment vertical="center"/>
      <protection/>
    </xf>
    <xf numFmtId="0" fontId="12" fillId="0" borderId="25" xfId="61" applyBorder="1" applyAlignment="1">
      <alignment vertical="center"/>
      <protection/>
    </xf>
    <xf numFmtId="3" fontId="12" fillId="0" borderId="21" xfId="61" applyNumberFormat="1" applyBorder="1" applyAlignment="1">
      <alignment horizontal="center" vertical="center"/>
      <protection/>
    </xf>
    <xf numFmtId="0" fontId="12" fillId="0" borderId="22" xfId="61" applyBorder="1" applyAlignment="1">
      <alignment horizontal="center" vertical="center"/>
      <protection/>
    </xf>
    <xf numFmtId="0" fontId="12" fillId="0" borderId="23" xfId="61" applyBorder="1" applyAlignment="1">
      <alignment horizontal="center" vertical="center"/>
      <protection/>
    </xf>
    <xf numFmtId="0" fontId="3" fillId="33" borderId="69" xfId="61" applyFont="1" applyFill="1" applyBorder="1" applyAlignment="1">
      <alignment horizontal="center" vertical="center"/>
      <protection/>
    </xf>
    <xf numFmtId="0" fontId="12" fillId="0" borderId="70" xfId="61" applyBorder="1" applyAlignment="1">
      <alignment vertical="center"/>
      <protection/>
    </xf>
    <xf numFmtId="0" fontId="12" fillId="0" borderId="71" xfId="61" applyBorder="1" applyAlignment="1">
      <alignment vertical="center"/>
      <protection/>
    </xf>
    <xf numFmtId="3" fontId="12" fillId="0" borderId="64" xfId="61" applyNumberFormat="1" applyBorder="1" applyAlignment="1" applyProtection="1">
      <alignment horizontal="center" vertical="center"/>
      <protection locked="0"/>
    </xf>
    <xf numFmtId="3" fontId="12" fillId="0" borderId="70" xfId="61" applyNumberFormat="1" applyBorder="1" applyAlignment="1" applyProtection="1">
      <alignment horizontal="center" vertical="center"/>
      <protection locked="0"/>
    </xf>
    <xf numFmtId="3" fontId="12" fillId="0" borderId="72" xfId="61" applyNumberFormat="1" applyBorder="1" applyAlignment="1" applyProtection="1">
      <alignment horizontal="center" vertical="center"/>
      <protection locked="0"/>
    </xf>
    <xf numFmtId="0" fontId="6" fillId="0" borderId="73" xfId="61" applyFont="1" applyBorder="1" applyAlignment="1">
      <alignment horizontal="center" vertical="center"/>
      <protection/>
    </xf>
    <xf numFmtId="0" fontId="6" fillId="0" borderId="74" xfId="61" applyFont="1" applyBorder="1" applyAlignment="1">
      <alignment horizontal="center" vertical="center"/>
      <protection/>
    </xf>
    <xf numFmtId="180" fontId="7" fillId="35" borderId="74" xfId="61" applyNumberFormat="1" applyFont="1" applyFill="1" applyBorder="1" applyAlignment="1">
      <alignment horizontal="center" vertical="center"/>
      <protection/>
    </xf>
    <xf numFmtId="0" fontId="7" fillId="35" borderId="68" xfId="61" applyFont="1" applyFill="1" applyBorder="1" applyAlignment="1">
      <alignment horizontal="center" vertical="center"/>
      <protection/>
    </xf>
    <xf numFmtId="0" fontId="23" fillId="35" borderId="68" xfId="61" applyFont="1" applyFill="1" applyBorder="1" applyAlignment="1">
      <alignment horizontal="center" vertical="center"/>
      <protection/>
    </xf>
    <xf numFmtId="0" fontId="8" fillId="0" borderId="75" xfId="61" applyFont="1" applyBorder="1" applyAlignment="1" applyProtection="1">
      <alignment horizontal="center" vertical="center"/>
      <protection locked="0"/>
    </xf>
    <xf numFmtId="0" fontId="8" fillId="0" borderId="76" xfId="61" applyFont="1" applyBorder="1" applyAlignment="1" applyProtection="1">
      <alignment horizontal="center" vertical="center"/>
      <protection locked="0"/>
    </xf>
    <xf numFmtId="14" fontId="23" fillId="35" borderId="77" xfId="61" applyNumberFormat="1" applyFont="1" applyFill="1" applyBorder="1" applyAlignment="1">
      <alignment horizontal="center" vertical="center"/>
      <protection/>
    </xf>
    <xf numFmtId="14" fontId="23" fillId="35" borderId="78" xfId="61" applyNumberFormat="1" applyFont="1" applyFill="1" applyBorder="1" applyAlignment="1">
      <alignment horizontal="center" vertical="center"/>
      <protection/>
    </xf>
    <xf numFmtId="14" fontId="23" fillId="35" borderId="79" xfId="61" applyNumberFormat="1" applyFont="1" applyFill="1" applyBorder="1" applyAlignment="1">
      <alignment horizontal="center" vertical="center"/>
      <protection/>
    </xf>
    <xf numFmtId="20" fontId="8" fillId="0" borderId="75" xfId="61" applyNumberFormat="1" applyFont="1" applyBorder="1" applyAlignment="1" applyProtection="1">
      <alignment horizontal="center" vertical="center"/>
      <protection locked="0"/>
    </xf>
    <xf numFmtId="20" fontId="8" fillId="0" borderId="76" xfId="61" applyNumberFormat="1" applyFont="1" applyBorder="1" applyAlignment="1" applyProtection="1">
      <alignment horizontal="center" vertical="center"/>
      <protection locked="0"/>
    </xf>
    <xf numFmtId="20" fontId="8" fillId="35" borderId="77" xfId="61" applyNumberFormat="1" applyFont="1" applyFill="1" applyBorder="1" applyAlignment="1">
      <alignment horizontal="center" vertical="center"/>
      <protection/>
    </xf>
    <xf numFmtId="20" fontId="8" fillId="35" borderId="78" xfId="61" applyNumberFormat="1" applyFont="1" applyFill="1" applyBorder="1" applyAlignment="1">
      <alignment horizontal="center" vertical="center"/>
      <protection/>
    </xf>
    <xf numFmtId="20" fontId="8" fillId="35" borderId="80" xfId="61" applyNumberFormat="1" applyFont="1" applyFill="1" applyBorder="1" applyAlignment="1">
      <alignment horizontal="center" vertical="center"/>
      <protection/>
    </xf>
    <xf numFmtId="0" fontId="23" fillId="0" borderId="76" xfId="61" applyFont="1" applyBorder="1" applyAlignment="1" applyProtection="1">
      <alignment horizontal="center" vertical="center"/>
      <protection locked="0"/>
    </xf>
    <xf numFmtId="0" fontId="3" fillId="0" borderId="33" xfId="61" applyFont="1" applyBorder="1" applyAlignment="1" applyProtection="1">
      <alignment horizontal="center" vertical="center"/>
      <protection locked="0"/>
    </xf>
    <xf numFmtId="0" fontId="3" fillId="0" borderId="63" xfId="61" applyFont="1" applyBorder="1" applyAlignment="1" applyProtection="1">
      <alignment horizontal="center" vertical="center"/>
      <protection locked="0"/>
    </xf>
    <xf numFmtId="0" fontId="3" fillId="0" borderId="27" xfId="61" applyFont="1" applyBorder="1" applyAlignment="1">
      <alignment horizontal="center" vertical="center"/>
      <protection/>
    </xf>
    <xf numFmtId="0" fontId="3" fillId="0" borderId="28" xfId="61" applyFont="1" applyBorder="1" applyAlignment="1">
      <alignment horizontal="center" vertical="center"/>
      <protection/>
    </xf>
    <xf numFmtId="0" fontId="3" fillId="0" borderId="29" xfId="61" applyFont="1" applyBorder="1" applyAlignment="1">
      <alignment horizontal="center" vertical="center"/>
      <protection/>
    </xf>
    <xf numFmtId="0" fontId="15" fillId="33" borderId="61" xfId="61" applyFont="1" applyFill="1" applyBorder="1" applyAlignment="1">
      <alignment horizontal="center" vertical="center"/>
      <protection/>
    </xf>
    <xf numFmtId="0" fontId="12" fillId="0" borderId="15" xfId="61" applyBorder="1" applyAlignment="1">
      <alignment vertical="center"/>
      <protection/>
    </xf>
    <xf numFmtId="0" fontId="12" fillId="0" borderId="16" xfId="61" applyBorder="1" applyAlignment="1">
      <alignment vertical="center"/>
      <protection/>
    </xf>
    <xf numFmtId="0" fontId="12" fillId="0" borderId="58" xfId="61" applyBorder="1" applyAlignment="1">
      <alignment vertical="center"/>
      <protection/>
    </xf>
    <xf numFmtId="3" fontId="3" fillId="33" borderId="61" xfId="61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32" xfId="61" applyFont="1" applyBorder="1" applyAlignment="1" applyProtection="1">
      <alignment horizontal="center" vertical="center"/>
      <protection locked="0"/>
    </xf>
    <xf numFmtId="0" fontId="3" fillId="0" borderId="34" xfId="61" applyFont="1" applyBorder="1" applyAlignment="1">
      <alignment horizontal="center" vertical="center"/>
      <protection/>
    </xf>
    <xf numFmtId="0" fontId="23" fillId="0" borderId="77" xfId="61" applyFont="1" applyBorder="1" applyAlignment="1" applyProtection="1">
      <alignment horizontal="center" vertical="center"/>
      <protection locked="0"/>
    </xf>
    <xf numFmtId="0" fontId="23" fillId="0" borderId="81" xfId="61" applyFont="1" applyBorder="1" applyAlignment="1" applyProtection="1">
      <alignment horizontal="center" vertical="center"/>
      <protection locked="0"/>
    </xf>
    <xf numFmtId="0" fontId="8" fillId="0" borderId="82" xfId="61" applyFont="1" applyBorder="1" applyAlignment="1" applyProtection="1">
      <alignment horizontal="center" vertical="center"/>
      <protection locked="0"/>
    </xf>
    <xf numFmtId="0" fontId="8" fillId="0" borderId="78" xfId="61" applyFont="1" applyBorder="1" applyAlignment="1" applyProtection="1">
      <alignment horizontal="center" vertical="center"/>
      <protection locked="0"/>
    </xf>
    <xf numFmtId="0" fontId="8" fillId="0" borderId="79" xfId="61" applyFont="1" applyBorder="1" applyAlignment="1" applyProtection="1">
      <alignment horizontal="center" vertical="center"/>
      <protection locked="0"/>
    </xf>
    <xf numFmtId="0" fontId="23" fillId="35" borderId="47" xfId="61" applyFont="1" applyFill="1" applyBorder="1" applyAlignment="1">
      <alignment horizontal="center" vertical="center"/>
      <protection/>
    </xf>
    <xf numFmtId="0" fontId="23" fillId="35" borderId="83" xfId="61" applyFont="1" applyFill="1" applyBorder="1" applyAlignment="1">
      <alignment horizontal="center" vertical="center"/>
      <protection/>
    </xf>
    <xf numFmtId="0" fontId="8" fillId="0" borderId="84" xfId="61" applyFont="1" applyBorder="1" applyAlignment="1">
      <alignment horizontal="center" vertical="center"/>
      <protection/>
    </xf>
    <xf numFmtId="0" fontId="8" fillId="0" borderId="85" xfId="61" applyFont="1" applyBorder="1" applyAlignment="1">
      <alignment horizontal="center" vertical="center"/>
      <protection/>
    </xf>
    <xf numFmtId="0" fontId="8" fillId="0" borderId="86" xfId="61" applyFont="1" applyBorder="1" applyAlignment="1">
      <alignment horizontal="center" vertical="center"/>
      <protection/>
    </xf>
    <xf numFmtId="0" fontId="11" fillId="0" borderId="20" xfId="0" applyFont="1" applyBorder="1" applyAlignment="1">
      <alignment horizontal="left" vertical="center"/>
    </xf>
    <xf numFmtId="0" fontId="64" fillId="0" borderId="20" xfId="0" applyFont="1" applyBorder="1" applyAlignment="1">
      <alignment horizontal="left"/>
    </xf>
    <xf numFmtId="0" fontId="8" fillId="0" borderId="20" xfId="0" applyFont="1" applyBorder="1" applyAlignment="1">
      <alignment horizontal="left" vertical="center"/>
    </xf>
    <xf numFmtId="0" fontId="23" fillId="34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77</xdr:col>
      <xdr:colOff>9525</xdr:colOff>
      <xdr:row>2</xdr:row>
      <xdr:rowOff>123825</xdr:rowOff>
    </xdr:from>
    <xdr:to>
      <xdr:col>96</xdr:col>
      <xdr:colOff>47625</xdr:colOff>
      <xdr:row>3</xdr:row>
      <xdr:rowOff>123825</xdr:rowOff>
    </xdr:to>
    <xdr:sp>
      <xdr:nvSpPr>
        <xdr:cNvPr id="1" name="円/楕円 1"/>
        <xdr:cNvSpPr>
          <a:spLocks/>
        </xdr:cNvSpPr>
      </xdr:nvSpPr>
      <xdr:spPr>
        <a:xfrm>
          <a:off x="7010400" y="581025"/>
          <a:ext cx="1485900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77</xdr:col>
      <xdr:colOff>9525</xdr:colOff>
      <xdr:row>2</xdr:row>
      <xdr:rowOff>123825</xdr:rowOff>
    </xdr:from>
    <xdr:to>
      <xdr:col>96</xdr:col>
      <xdr:colOff>47625</xdr:colOff>
      <xdr:row>3</xdr:row>
      <xdr:rowOff>123825</xdr:rowOff>
    </xdr:to>
    <xdr:sp>
      <xdr:nvSpPr>
        <xdr:cNvPr id="1" name="円/楕円 1"/>
        <xdr:cNvSpPr>
          <a:spLocks/>
        </xdr:cNvSpPr>
      </xdr:nvSpPr>
      <xdr:spPr>
        <a:xfrm>
          <a:off x="7010400" y="581025"/>
          <a:ext cx="1485900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77</xdr:col>
      <xdr:colOff>9525</xdr:colOff>
      <xdr:row>2</xdr:row>
      <xdr:rowOff>123825</xdr:rowOff>
    </xdr:from>
    <xdr:to>
      <xdr:col>96</xdr:col>
      <xdr:colOff>47625</xdr:colOff>
      <xdr:row>3</xdr:row>
      <xdr:rowOff>123825</xdr:rowOff>
    </xdr:to>
    <xdr:sp>
      <xdr:nvSpPr>
        <xdr:cNvPr id="1" name="円/楕円 1"/>
        <xdr:cNvSpPr>
          <a:spLocks/>
        </xdr:cNvSpPr>
      </xdr:nvSpPr>
      <xdr:spPr>
        <a:xfrm>
          <a:off x="7010400" y="581025"/>
          <a:ext cx="1485900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77</xdr:col>
      <xdr:colOff>9525</xdr:colOff>
      <xdr:row>2</xdr:row>
      <xdr:rowOff>123825</xdr:rowOff>
    </xdr:from>
    <xdr:to>
      <xdr:col>96</xdr:col>
      <xdr:colOff>47625</xdr:colOff>
      <xdr:row>3</xdr:row>
      <xdr:rowOff>123825</xdr:rowOff>
    </xdr:to>
    <xdr:sp>
      <xdr:nvSpPr>
        <xdr:cNvPr id="1" name="円/楕円 1"/>
        <xdr:cNvSpPr>
          <a:spLocks/>
        </xdr:cNvSpPr>
      </xdr:nvSpPr>
      <xdr:spPr>
        <a:xfrm>
          <a:off x="7010400" y="581025"/>
          <a:ext cx="1485900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77</xdr:col>
      <xdr:colOff>9525</xdr:colOff>
      <xdr:row>2</xdr:row>
      <xdr:rowOff>123825</xdr:rowOff>
    </xdr:from>
    <xdr:to>
      <xdr:col>96</xdr:col>
      <xdr:colOff>47625</xdr:colOff>
      <xdr:row>3</xdr:row>
      <xdr:rowOff>123825</xdr:rowOff>
    </xdr:to>
    <xdr:sp>
      <xdr:nvSpPr>
        <xdr:cNvPr id="1" name="円/楕円 1"/>
        <xdr:cNvSpPr>
          <a:spLocks/>
        </xdr:cNvSpPr>
      </xdr:nvSpPr>
      <xdr:spPr>
        <a:xfrm>
          <a:off x="7010400" y="581025"/>
          <a:ext cx="1485900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79</xdr:col>
      <xdr:colOff>0</xdr:colOff>
      <xdr:row>2</xdr:row>
      <xdr:rowOff>85725</xdr:rowOff>
    </xdr:from>
    <xdr:to>
      <xdr:col>96</xdr:col>
      <xdr:colOff>57150</xdr:colOff>
      <xdr:row>3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7153275" y="542925"/>
          <a:ext cx="1352550" cy="2952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68"/>
  <sheetViews>
    <sheetView showGridLines="0" tabSelected="1" zoomScale="85" zoomScaleNormal="85" zoomScalePageLayoutView="0" workbookViewId="0" topLeftCell="A1">
      <selection activeCell="N35" sqref="N35:Y35"/>
    </sheetView>
  </sheetViews>
  <sheetFormatPr defaultColWidth="3.421875" defaultRowHeight="17.25" customHeight="1"/>
  <cols>
    <col min="1" max="1" width="2.57421875" style="6" customWidth="1"/>
    <col min="2" max="2" width="1.421875" style="6" customWidth="1"/>
    <col min="3" max="3" width="1.57421875" style="6" customWidth="1"/>
    <col min="4" max="28" width="3.421875" style="6" customWidth="1"/>
    <col min="29" max="29" width="2.00390625" style="6" customWidth="1"/>
    <col min="30" max="30" width="1.421875" style="6" customWidth="1"/>
    <col min="31" max="16384" width="3.421875" style="6" customWidth="1"/>
  </cols>
  <sheetData>
    <row r="2" spans="2:30" ht="9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"/>
    </row>
    <row r="3" spans="2:30" ht="17.25" customHeight="1">
      <c r="B3" s="7"/>
      <c r="C3" s="195" t="s">
        <v>29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8"/>
      <c r="AD3" s="9"/>
    </row>
    <row r="4" spans="2:30" ht="21" customHeight="1">
      <c r="B4" s="7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8"/>
      <c r="AD4" s="9"/>
    </row>
    <row r="5" spans="2:30" ht="21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9"/>
    </row>
    <row r="6" spans="2:30" ht="18.75" customHeight="1">
      <c r="B6" s="7"/>
      <c r="C6" s="8"/>
      <c r="D6" s="8"/>
      <c r="E6" s="10"/>
      <c r="F6" s="10"/>
      <c r="G6" s="10"/>
      <c r="H6" s="10"/>
      <c r="I6" s="10"/>
      <c r="J6" s="10"/>
      <c r="K6" s="10"/>
      <c r="L6" s="10"/>
      <c r="M6" s="10"/>
      <c r="N6" s="8"/>
      <c r="O6" s="8"/>
      <c r="P6" s="8"/>
      <c r="Q6" s="8"/>
      <c r="R6" s="8"/>
      <c r="U6" s="93" t="s">
        <v>196</v>
      </c>
      <c r="V6" s="93"/>
      <c r="W6" s="67">
        <v>5</v>
      </c>
      <c r="X6" s="8" t="s">
        <v>86</v>
      </c>
      <c r="Y6" s="68">
        <v>4</v>
      </c>
      <c r="Z6" s="25" t="s">
        <v>87</v>
      </c>
      <c r="AA6" s="67"/>
      <c r="AB6" s="6" t="s">
        <v>88</v>
      </c>
      <c r="AC6" s="8"/>
      <c r="AD6" s="9"/>
    </row>
    <row r="7" spans="2:30" ht="25.5" customHeight="1">
      <c r="B7" s="7"/>
      <c r="C7" s="8"/>
      <c r="D7" s="10" t="s">
        <v>30</v>
      </c>
      <c r="E7" s="10"/>
      <c r="F7" s="10"/>
      <c r="G7" s="10"/>
      <c r="H7" s="10"/>
      <c r="I7" s="10"/>
      <c r="J7" s="10"/>
      <c r="K7" s="10"/>
      <c r="L7" s="10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5.25" customHeight="1" thickBot="1">
      <c r="B8" s="7"/>
      <c r="C8" s="8"/>
      <c r="D8" s="10"/>
      <c r="E8" s="10"/>
      <c r="F8" s="10"/>
      <c r="G8" s="10"/>
      <c r="H8" s="10"/>
      <c r="I8" s="10"/>
      <c r="J8" s="10"/>
      <c r="K8" s="10"/>
      <c r="L8" s="10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41.25" customHeight="1" thickBot="1">
      <c r="B9" s="7"/>
      <c r="C9" s="8"/>
      <c r="D9" s="10"/>
      <c r="E9" s="10"/>
      <c r="F9" s="10"/>
      <c r="G9" s="10"/>
      <c r="H9" s="10"/>
      <c r="I9" s="10"/>
      <c r="J9" s="10"/>
      <c r="K9" s="10"/>
      <c r="L9" s="10"/>
      <c r="M9" s="8"/>
      <c r="N9" s="8"/>
      <c r="O9" s="196" t="s">
        <v>31</v>
      </c>
      <c r="P9" s="199" t="s">
        <v>32</v>
      </c>
      <c r="Q9" s="200"/>
      <c r="R9" s="201"/>
      <c r="S9" s="192">
        <v>2367500000</v>
      </c>
      <c r="T9" s="193"/>
      <c r="U9" s="193"/>
      <c r="V9" s="193"/>
      <c r="W9" s="193"/>
      <c r="X9" s="193"/>
      <c r="Y9" s="193"/>
      <c r="Z9" s="193"/>
      <c r="AA9" s="193"/>
      <c r="AB9" s="194"/>
      <c r="AC9" s="8"/>
      <c r="AD9" s="9"/>
    </row>
    <row r="10" spans="2:30" ht="17.25" customHeight="1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97"/>
      <c r="P10" s="202" t="s">
        <v>33</v>
      </c>
      <c r="Q10" s="203"/>
      <c r="R10" s="204"/>
      <c r="S10" s="11" t="s">
        <v>34</v>
      </c>
      <c r="T10" s="111">
        <v>1</v>
      </c>
      <c r="U10" s="111"/>
      <c r="V10" s="24" t="s">
        <v>83</v>
      </c>
      <c r="W10" s="112">
        <v>1210</v>
      </c>
      <c r="X10" s="112"/>
      <c r="Y10" s="112"/>
      <c r="Z10" s="11"/>
      <c r="AA10" s="11"/>
      <c r="AB10" s="12"/>
      <c r="AC10" s="8"/>
      <c r="AD10" s="9"/>
    </row>
    <row r="11" spans="2:30" ht="17.25" customHeight="1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97"/>
      <c r="P11" s="197"/>
      <c r="Q11" s="205"/>
      <c r="R11" s="206"/>
      <c r="S11" s="172" t="s">
        <v>188</v>
      </c>
      <c r="T11" s="173"/>
      <c r="U11" s="173"/>
      <c r="V11" s="173"/>
      <c r="W11" s="173"/>
      <c r="X11" s="173"/>
      <c r="Y11" s="173"/>
      <c r="Z11" s="173"/>
      <c r="AA11" s="173"/>
      <c r="AB11" s="174"/>
      <c r="AC11" s="8"/>
      <c r="AD11" s="9"/>
    </row>
    <row r="12" spans="2:30" ht="17.25" customHeight="1">
      <c r="B12" s="7"/>
      <c r="C12" s="8"/>
      <c r="D12" s="207" t="s">
        <v>198</v>
      </c>
      <c r="E12" s="207"/>
      <c r="F12" s="207"/>
      <c r="G12" s="207"/>
      <c r="H12" s="207"/>
      <c r="I12" s="207"/>
      <c r="J12" s="207"/>
      <c r="K12" s="207"/>
      <c r="L12" s="208"/>
      <c r="M12" s="84" t="s">
        <v>199</v>
      </c>
      <c r="N12" s="84"/>
      <c r="O12" s="197"/>
      <c r="P12" s="197"/>
      <c r="Q12" s="205"/>
      <c r="R12" s="206"/>
      <c r="S12" s="172"/>
      <c r="T12" s="173"/>
      <c r="U12" s="173"/>
      <c r="V12" s="173"/>
      <c r="W12" s="173"/>
      <c r="X12" s="173"/>
      <c r="Y12" s="173"/>
      <c r="Z12" s="173"/>
      <c r="AA12" s="173"/>
      <c r="AB12" s="174"/>
      <c r="AC12" s="8"/>
      <c r="AD12" s="9"/>
    </row>
    <row r="13" spans="2:30" ht="17.25" customHeight="1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97"/>
      <c r="P13" s="197"/>
      <c r="Q13" s="205"/>
      <c r="R13" s="206"/>
      <c r="S13" s="175"/>
      <c r="T13" s="176"/>
      <c r="U13" s="176"/>
      <c r="V13" s="176"/>
      <c r="W13" s="176"/>
      <c r="X13" s="176"/>
      <c r="Y13" s="176"/>
      <c r="Z13" s="176"/>
      <c r="AA13" s="176"/>
      <c r="AB13" s="177"/>
      <c r="AC13" s="8"/>
      <c r="AD13" s="9"/>
    </row>
    <row r="14" spans="2:30" ht="17.25" customHeight="1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97"/>
      <c r="P14" s="163" t="s">
        <v>35</v>
      </c>
      <c r="Q14" s="164"/>
      <c r="R14" s="165"/>
      <c r="S14" s="166" t="s">
        <v>84</v>
      </c>
      <c r="T14" s="167"/>
      <c r="U14" s="167"/>
      <c r="V14" s="167"/>
      <c r="W14" s="167"/>
      <c r="X14" s="167"/>
      <c r="Y14" s="167"/>
      <c r="Z14" s="167"/>
      <c r="AA14" s="167"/>
      <c r="AB14" s="168"/>
      <c r="AC14" s="8"/>
      <c r="AD14" s="9"/>
    </row>
    <row r="15" spans="2:30" ht="17.25" customHeight="1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97"/>
      <c r="P15" s="163" t="s">
        <v>36</v>
      </c>
      <c r="Q15" s="164"/>
      <c r="R15" s="165"/>
      <c r="S15" s="169" t="s">
        <v>189</v>
      </c>
      <c r="T15" s="170"/>
      <c r="U15" s="170"/>
      <c r="V15" s="170"/>
      <c r="W15" s="170"/>
      <c r="X15" s="170"/>
      <c r="Y15" s="170"/>
      <c r="Z15" s="170"/>
      <c r="AA15" s="170"/>
      <c r="AB15" s="171"/>
      <c r="AC15" s="8"/>
      <c r="AD15" s="9"/>
    </row>
    <row r="16" spans="2:30" ht="17.25" customHeight="1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97"/>
      <c r="P16" s="163"/>
      <c r="Q16" s="164"/>
      <c r="R16" s="165"/>
      <c r="S16" s="172"/>
      <c r="T16" s="173"/>
      <c r="U16" s="173"/>
      <c r="V16" s="173"/>
      <c r="W16" s="173"/>
      <c r="X16" s="173"/>
      <c r="Y16" s="173"/>
      <c r="Z16" s="173"/>
      <c r="AA16" s="173"/>
      <c r="AB16" s="174"/>
      <c r="AC16" s="8"/>
      <c r="AD16" s="9"/>
    </row>
    <row r="17" spans="2:30" ht="17.25" customHeight="1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97"/>
      <c r="P17" s="163"/>
      <c r="Q17" s="164"/>
      <c r="R17" s="165"/>
      <c r="S17" s="175"/>
      <c r="T17" s="176"/>
      <c r="U17" s="176"/>
      <c r="V17" s="176"/>
      <c r="W17" s="176"/>
      <c r="X17" s="176"/>
      <c r="Y17" s="176"/>
      <c r="Z17" s="176"/>
      <c r="AA17" s="176"/>
      <c r="AB17" s="177"/>
      <c r="AC17" s="8"/>
      <c r="AD17" s="9"/>
    </row>
    <row r="18" spans="2:30" ht="17.25" customHeight="1">
      <c r="B18" s="7"/>
      <c r="C18" s="8"/>
      <c r="D18" s="8" t="s">
        <v>37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197"/>
      <c r="P18" s="163" t="s">
        <v>38</v>
      </c>
      <c r="Q18" s="164"/>
      <c r="R18" s="165"/>
      <c r="S18" s="189" t="s">
        <v>85</v>
      </c>
      <c r="T18" s="170"/>
      <c r="U18" s="170"/>
      <c r="V18" s="170"/>
      <c r="W18" s="170"/>
      <c r="X18" s="170"/>
      <c r="Y18" s="170"/>
      <c r="Z18" s="170"/>
      <c r="AA18" s="185"/>
      <c r="AB18" s="186"/>
      <c r="AC18" s="8"/>
      <c r="AD18" s="9"/>
    </row>
    <row r="19" spans="2:30" ht="17.25" customHeight="1" thickBot="1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98"/>
      <c r="P19" s="182"/>
      <c r="Q19" s="183"/>
      <c r="R19" s="184"/>
      <c r="S19" s="190"/>
      <c r="T19" s="191"/>
      <c r="U19" s="191"/>
      <c r="V19" s="191"/>
      <c r="W19" s="191"/>
      <c r="X19" s="191"/>
      <c r="Y19" s="191"/>
      <c r="Z19" s="191"/>
      <c r="AA19" s="187"/>
      <c r="AB19" s="188"/>
      <c r="AC19" s="8"/>
      <c r="AD19" s="9"/>
    </row>
    <row r="20" spans="2:30" ht="16.5" customHeight="1" thickBot="1">
      <c r="B20" s="7"/>
      <c r="C20" s="8"/>
      <c r="D20" s="69">
        <v>44986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  <c r="P20" s="13"/>
      <c r="Q20" s="13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8"/>
      <c r="AD20" s="9"/>
    </row>
    <row r="21" spans="2:30" ht="17.25" customHeight="1">
      <c r="B21" s="7"/>
      <c r="C21" s="8"/>
      <c r="D21" s="154" t="str">
        <f>TEXT(D20,"ggg")</f>
        <v>令和</v>
      </c>
      <c r="E21" s="150"/>
      <c r="F21" s="148" t="str">
        <f>LEFT(TEXT(D20,"ee"),1)</f>
        <v>0</v>
      </c>
      <c r="G21" s="148" t="str">
        <f>RIGHT(TEXT(D20,"ee"),1)</f>
        <v>5</v>
      </c>
      <c r="H21" s="150" t="s">
        <v>39</v>
      </c>
      <c r="I21" s="150"/>
      <c r="J21" s="148" t="str">
        <f>LEFT(TEXT(D20,"mm"),1)</f>
        <v>0</v>
      </c>
      <c r="K21" s="148" t="str">
        <f>RIGHT(TEXT(D20,"mm"),1)</f>
        <v>3</v>
      </c>
      <c r="L21" s="150" t="s">
        <v>40</v>
      </c>
      <c r="M21" s="151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9"/>
    </row>
    <row r="22" spans="2:30" ht="17.25" customHeight="1" thickBot="1">
      <c r="B22" s="7"/>
      <c r="C22" s="8"/>
      <c r="D22" s="155"/>
      <c r="E22" s="152"/>
      <c r="F22" s="149"/>
      <c r="G22" s="149"/>
      <c r="H22" s="152"/>
      <c r="I22" s="152"/>
      <c r="J22" s="149"/>
      <c r="K22" s="149"/>
      <c r="L22" s="152"/>
      <c r="M22" s="153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9"/>
    </row>
    <row r="23" spans="2:30" ht="16.5" customHeight="1" thickBot="1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9"/>
    </row>
    <row r="24" spans="2:30" ht="17.25" customHeight="1">
      <c r="B24" s="7"/>
      <c r="C24" s="8"/>
      <c r="D24" s="154" t="s">
        <v>41</v>
      </c>
      <c r="E24" s="150"/>
      <c r="F24" s="150"/>
      <c r="G24" s="150"/>
      <c r="H24" s="156">
        <f>N28</f>
        <v>62292</v>
      </c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8"/>
      <c r="V24" s="178" t="s">
        <v>42</v>
      </c>
      <c r="W24" s="179"/>
      <c r="X24" s="8"/>
      <c r="Y24" s="8"/>
      <c r="Z24" s="8"/>
      <c r="AA24" s="8"/>
      <c r="AB24" s="8"/>
      <c r="AC24" s="8"/>
      <c r="AD24" s="9"/>
    </row>
    <row r="25" spans="2:30" ht="17.25" customHeight="1" thickBot="1">
      <c r="B25" s="7"/>
      <c r="C25" s="8"/>
      <c r="D25" s="155"/>
      <c r="E25" s="152"/>
      <c r="F25" s="152"/>
      <c r="G25" s="152"/>
      <c r="H25" s="159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1"/>
      <c r="V25" s="180"/>
      <c r="W25" s="181"/>
      <c r="X25" s="8"/>
      <c r="Y25" s="8"/>
      <c r="Z25" s="8"/>
      <c r="AA25" s="8"/>
      <c r="AB25" s="8"/>
      <c r="AC25" s="8"/>
      <c r="AD25" s="9"/>
    </row>
    <row r="26" spans="2:30" ht="20.25" customHeight="1" thickBot="1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9"/>
    </row>
    <row r="27" spans="2:30" ht="30" customHeight="1" thickBot="1">
      <c r="B27" s="7"/>
      <c r="C27" s="8"/>
      <c r="D27" s="121" t="s">
        <v>43</v>
      </c>
      <c r="E27" s="122"/>
      <c r="F27" s="122"/>
      <c r="G27" s="122"/>
      <c r="H27" s="122"/>
      <c r="I27" s="122"/>
      <c r="J27" s="122"/>
      <c r="K27" s="135" t="s">
        <v>44</v>
      </c>
      <c r="L27" s="136"/>
      <c r="M27" s="162"/>
      <c r="N27" s="129" t="s">
        <v>45</v>
      </c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1"/>
      <c r="Z27" s="135" t="s">
        <v>24</v>
      </c>
      <c r="AA27" s="136"/>
      <c r="AB27" s="136"/>
      <c r="AC27" s="137"/>
      <c r="AD27" s="9"/>
    </row>
    <row r="28" spans="2:30" ht="24.75" customHeight="1">
      <c r="B28" s="7"/>
      <c r="C28" s="8"/>
      <c r="D28" s="138" t="str">
        <f>'基本設定'!D5</f>
        <v>地域活動支援センター</v>
      </c>
      <c r="E28" s="139"/>
      <c r="F28" s="139"/>
      <c r="G28" s="139"/>
      <c r="H28" s="139"/>
      <c r="I28" s="139"/>
      <c r="J28" s="140"/>
      <c r="K28" s="141">
        <f>SUM('開始シート:終了シート'!$DD$45)</f>
        <v>4</v>
      </c>
      <c r="L28" s="139"/>
      <c r="M28" s="139"/>
      <c r="N28" s="142">
        <f>SUM('開始シート:終了シート'!$DD$43)</f>
        <v>62292</v>
      </c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4"/>
      <c r="Z28" s="145"/>
      <c r="AA28" s="146"/>
      <c r="AB28" s="146"/>
      <c r="AC28" s="147"/>
      <c r="AD28" s="9"/>
    </row>
    <row r="29" spans="2:30" ht="24.75" customHeight="1">
      <c r="B29" s="7"/>
      <c r="C29" s="8"/>
      <c r="D29" s="88"/>
      <c r="E29" s="89"/>
      <c r="F29" s="89"/>
      <c r="G29" s="89"/>
      <c r="H29" s="89"/>
      <c r="I29" s="89"/>
      <c r="J29" s="89"/>
      <c r="K29" s="90"/>
      <c r="L29" s="91"/>
      <c r="M29" s="92"/>
      <c r="N29" s="132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4"/>
      <c r="Z29" s="85"/>
      <c r="AA29" s="86"/>
      <c r="AB29" s="86"/>
      <c r="AC29" s="87"/>
      <c r="AD29" s="9"/>
    </row>
    <row r="30" spans="2:30" ht="24.75" customHeight="1">
      <c r="B30" s="7"/>
      <c r="C30" s="8"/>
      <c r="D30" s="88"/>
      <c r="E30" s="89"/>
      <c r="F30" s="89"/>
      <c r="G30" s="89"/>
      <c r="H30" s="89"/>
      <c r="I30" s="89"/>
      <c r="J30" s="89"/>
      <c r="K30" s="90"/>
      <c r="L30" s="91"/>
      <c r="M30" s="92"/>
      <c r="N30" s="132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4"/>
      <c r="Z30" s="85"/>
      <c r="AA30" s="86"/>
      <c r="AB30" s="86"/>
      <c r="AC30" s="87"/>
      <c r="AD30" s="9"/>
    </row>
    <row r="31" spans="2:30" ht="24.75" customHeight="1">
      <c r="B31" s="7"/>
      <c r="C31" s="8"/>
      <c r="D31" s="88"/>
      <c r="E31" s="89"/>
      <c r="F31" s="89"/>
      <c r="G31" s="89"/>
      <c r="H31" s="89"/>
      <c r="I31" s="89"/>
      <c r="J31" s="89"/>
      <c r="K31" s="90"/>
      <c r="L31" s="91"/>
      <c r="M31" s="92"/>
      <c r="N31" s="132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4"/>
      <c r="Z31" s="85"/>
      <c r="AA31" s="86"/>
      <c r="AB31" s="86"/>
      <c r="AC31" s="87"/>
      <c r="AD31" s="9"/>
    </row>
    <row r="32" spans="2:30" ht="24.75" customHeight="1">
      <c r="B32" s="7"/>
      <c r="C32" s="8"/>
      <c r="D32" s="88"/>
      <c r="E32" s="89"/>
      <c r="F32" s="89"/>
      <c r="G32" s="89"/>
      <c r="H32" s="89"/>
      <c r="I32" s="89"/>
      <c r="J32" s="89"/>
      <c r="K32" s="90"/>
      <c r="L32" s="91"/>
      <c r="M32" s="92"/>
      <c r="N32" s="132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4"/>
      <c r="Z32" s="85"/>
      <c r="AA32" s="86"/>
      <c r="AB32" s="86"/>
      <c r="AC32" s="87"/>
      <c r="AD32" s="9"/>
    </row>
    <row r="33" spans="2:30" ht="24.75" customHeight="1">
      <c r="B33" s="7"/>
      <c r="C33" s="8"/>
      <c r="D33" s="88"/>
      <c r="E33" s="89"/>
      <c r="F33" s="89"/>
      <c r="G33" s="89"/>
      <c r="H33" s="89"/>
      <c r="I33" s="89"/>
      <c r="J33" s="89"/>
      <c r="K33" s="90"/>
      <c r="L33" s="91"/>
      <c r="M33" s="92"/>
      <c r="N33" s="132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4"/>
      <c r="Z33" s="85"/>
      <c r="AA33" s="86"/>
      <c r="AB33" s="86"/>
      <c r="AC33" s="87"/>
      <c r="AD33" s="9"/>
    </row>
    <row r="34" spans="2:30" ht="24.75" customHeight="1" thickBot="1">
      <c r="B34" s="7"/>
      <c r="C34" s="8"/>
      <c r="D34" s="113"/>
      <c r="E34" s="114"/>
      <c r="F34" s="114"/>
      <c r="G34" s="114"/>
      <c r="H34" s="114"/>
      <c r="I34" s="114"/>
      <c r="J34" s="114"/>
      <c r="K34" s="115"/>
      <c r="L34" s="116"/>
      <c r="M34" s="117"/>
      <c r="N34" s="118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20"/>
      <c r="Z34" s="97"/>
      <c r="AA34" s="98"/>
      <c r="AB34" s="98"/>
      <c r="AC34" s="99"/>
      <c r="AD34" s="9"/>
    </row>
    <row r="35" spans="2:30" ht="24.75" customHeight="1" thickBot="1">
      <c r="B35" s="7"/>
      <c r="C35" s="8"/>
      <c r="D35" s="121" t="s">
        <v>46</v>
      </c>
      <c r="E35" s="122"/>
      <c r="F35" s="122"/>
      <c r="G35" s="122"/>
      <c r="H35" s="122"/>
      <c r="I35" s="122"/>
      <c r="J35" s="122"/>
      <c r="K35" s="123">
        <f>SUM(K28:M34)</f>
        <v>4</v>
      </c>
      <c r="L35" s="124"/>
      <c r="M35" s="125"/>
      <c r="N35" s="126">
        <f>SUM(N28:Y34)</f>
        <v>62292</v>
      </c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8"/>
      <c r="Z35" s="100"/>
      <c r="AA35" s="101"/>
      <c r="AB35" s="101"/>
      <c r="AC35" s="102"/>
      <c r="AD35" s="9"/>
    </row>
    <row r="36" spans="2:30" ht="24.75" customHeight="1">
      <c r="B36" s="7"/>
      <c r="C36" s="8"/>
      <c r="D36" s="47"/>
      <c r="E36" s="47"/>
      <c r="F36" s="47"/>
      <c r="G36" s="47"/>
      <c r="H36" s="47"/>
      <c r="I36" s="47"/>
      <c r="J36" s="47"/>
      <c r="K36" s="48"/>
      <c r="L36" s="48"/>
      <c r="M36" s="48"/>
      <c r="N36" s="48"/>
      <c r="O36" s="48"/>
      <c r="P36" s="48"/>
      <c r="Q36" s="48"/>
      <c r="R36" s="50"/>
      <c r="S36" s="50"/>
      <c r="T36" s="50"/>
      <c r="U36" s="50"/>
      <c r="V36" s="50"/>
      <c r="W36" s="50"/>
      <c r="X36" s="15"/>
      <c r="Y36" s="16"/>
      <c r="Z36" s="16"/>
      <c r="AA36" s="51"/>
      <c r="AB36" s="51"/>
      <c r="AC36" s="51"/>
      <c r="AD36" s="9"/>
    </row>
    <row r="37" spans="2:30" ht="18" customHeight="1">
      <c r="B37" s="7"/>
      <c r="C37" s="8"/>
      <c r="D37" s="93" t="s">
        <v>47</v>
      </c>
      <c r="E37" s="93"/>
      <c r="F37" s="93"/>
      <c r="G37" s="93"/>
      <c r="H37" s="93"/>
      <c r="I37" s="93"/>
      <c r="J37" s="47"/>
      <c r="K37" s="48"/>
      <c r="L37" s="48"/>
      <c r="M37" s="48"/>
      <c r="N37" s="48"/>
      <c r="O37" s="48"/>
      <c r="P37" s="48"/>
      <c r="Q37" s="48"/>
      <c r="R37" s="50"/>
      <c r="S37" s="50"/>
      <c r="T37" s="50"/>
      <c r="U37" s="50"/>
      <c r="V37" s="50"/>
      <c r="W37" s="50"/>
      <c r="X37" s="15"/>
      <c r="Y37" s="16"/>
      <c r="Z37" s="16"/>
      <c r="AA37" s="51"/>
      <c r="AB37" s="51"/>
      <c r="AC37" s="51"/>
      <c r="AD37" s="9"/>
    </row>
    <row r="38" spans="2:30" ht="10.5" customHeight="1">
      <c r="B38" s="7"/>
      <c r="C38" s="8"/>
      <c r="D38" s="47"/>
      <c r="E38" s="47"/>
      <c r="F38" s="47"/>
      <c r="G38" s="47"/>
      <c r="H38" s="47"/>
      <c r="I38" s="47"/>
      <c r="J38" s="47"/>
      <c r="K38" s="48"/>
      <c r="L38" s="48"/>
      <c r="M38" s="48"/>
      <c r="N38" s="48"/>
      <c r="O38" s="48"/>
      <c r="P38" s="48"/>
      <c r="Q38" s="48"/>
      <c r="R38" s="50"/>
      <c r="S38" s="50"/>
      <c r="T38" s="50"/>
      <c r="U38" s="50"/>
      <c r="V38" s="50"/>
      <c r="W38" s="50"/>
      <c r="X38" s="15"/>
      <c r="Y38" s="16"/>
      <c r="Z38" s="16"/>
      <c r="AA38" s="51"/>
      <c r="AB38" s="51"/>
      <c r="AC38" s="51"/>
      <c r="AD38" s="9"/>
    </row>
    <row r="39" spans="2:30" ht="36" customHeight="1">
      <c r="B39" s="7"/>
      <c r="C39" s="8"/>
      <c r="D39" s="94" t="s">
        <v>200</v>
      </c>
      <c r="E39" s="95"/>
      <c r="F39" s="95"/>
      <c r="G39" s="95"/>
      <c r="H39" s="95"/>
      <c r="I39" s="95"/>
      <c r="J39" s="96"/>
      <c r="K39" s="48"/>
      <c r="L39" s="48"/>
      <c r="M39" s="48"/>
      <c r="N39" s="48"/>
      <c r="O39" s="48"/>
      <c r="P39" s="48"/>
      <c r="Q39" s="48"/>
      <c r="R39" s="50"/>
      <c r="S39" s="50"/>
      <c r="T39" s="50"/>
      <c r="U39" s="50"/>
      <c r="V39" s="50"/>
      <c r="W39" s="50"/>
      <c r="X39" s="15"/>
      <c r="Y39" s="16"/>
      <c r="Z39" s="16"/>
      <c r="AA39" s="51"/>
      <c r="AB39" s="51"/>
      <c r="AC39" s="51"/>
      <c r="AD39" s="9"/>
    </row>
    <row r="40" spans="2:30" ht="24.75" customHeight="1">
      <c r="B40" s="7"/>
      <c r="C40" s="8"/>
      <c r="D40" s="103" t="s">
        <v>201</v>
      </c>
      <c r="E40" s="104"/>
      <c r="F40" s="104"/>
      <c r="G40" s="104"/>
      <c r="H40" s="104"/>
      <c r="I40" s="104"/>
      <c r="J40" s="105"/>
      <c r="K40" s="48"/>
      <c r="L40" s="48"/>
      <c r="M40" s="48"/>
      <c r="N40" s="48"/>
      <c r="O40" s="48"/>
      <c r="P40" s="48"/>
      <c r="Q40" s="48"/>
      <c r="R40" s="50"/>
      <c r="S40" s="50"/>
      <c r="T40" s="50"/>
      <c r="U40" s="50"/>
      <c r="V40" s="50"/>
      <c r="W40" s="50"/>
      <c r="X40" s="15"/>
      <c r="Y40" s="16"/>
      <c r="Z40" s="16"/>
      <c r="AA40" s="51"/>
      <c r="AB40" s="51"/>
      <c r="AC40" s="51"/>
      <c r="AD40" s="9"/>
    </row>
    <row r="41" spans="2:30" ht="12.75" customHeight="1">
      <c r="B41" s="7"/>
      <c r="C41" s="8"/>
      <c r="D41" s="106"/>
      <c r="E41" s="107"/>
      <c r="F41" s="107"/>
      <c r="G41" s="107"/>
      <c r="H41" s="107"/>
      <c r="I41" s="107"/>
      <c r="J41" s="108"/>
      <c r="K41" s="48"/>
      <c r="L41" s="48"/>
      <c r="M41" s="48"/>
      <c r="N41" s="48"/>
      <c r="O41" s="48"/>
      <c r="P41" s="48"/>
      <c r="Q41" s="48"/>
      <c r="R41" s="50"/>
      <c r="S41" s="50"/>
      <c r="T41" s="50"/>
      <c r="U41" s="50"/>
      <c r="V41" s="50"/>
      <c r="W41" s="50"/>
      <c r="X41" s="15"/>
      <c r="Y41" s="16"/>
      <c r="Z41" s="16"/>
      <c r="AA41" s="51"/>
      <c r="AB41" s="51"/>
      <c r="AC41" s="51"/>
      <c r="AD41" s="9"/>
    </row>
    <row r="42" spans="2:30" ht="14.25" customHeight="1">
      <c r="B42" s="7"/>
      <c r="C42" s="8"/>
      <c r="D42" s="52"/>
      <c r="E42" s="53"/>
      <c r="F42" s="53"/>
      <c r="G42" s="53"/>
      <c r="H42" s="53"/>
      <c r="I42" s="109" t="s">
        <v>48</v>
      </c>
      <c r="J42" s="110"/>
      <c r="K42" s="48"/>
      <c r="L42" s="48"/>
      <c r="M42" s="48"/>
      <c r="N42" s="48"/>
      <c r="O42" s="48"/>
      <c r="P42" s="48"/>
      <c r="Q42" s="48"/>
      <c r="R42" s="50"/>
      <c r="S42" s="50"/>
      <c r="T42" s="50"/>
      <c r="U42" s="50"/>
      <c r="V42" s="50"/>
      <c r="W42" s="50"/>
      <c r="X42" s="15"/>
      <c r="Y42" s="16"/>
      <c r="Z42" s="16"/>
      <c r="AA42" s="51"/>
      <c r="AB42" s="51"/>
      <c r="AC42" s="51"/>
      <c r="AD42" s="9"/>
    </row>
    <row r="43" spans="2:30" ht="17.25" customHeight="1">
      <c r="B43" s="17"/>
      <c r="C43" s="18"/>
      <c r="D43" s="53"/>
      <c r="E43" s="53"/>
      <c r="F43" s="53"/>
      <c r="G43" s="53"/>
      <c r="H43" s="53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9"/>
    </row>
    <row r="44" spans="2:30" ht="17.25" customHeight="1">
      <c r="B44" s="8"/>
      <c r="C44" s="8"/>
      <c r="D44" s="54"/>
      <c r="E44" s="54"/>
      <c r="F44" s="54"/>
      <c r="G44" s="54"/>
      <c r="H44" s="54"/>
      <c r="I44" s="54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7" ht="27.75" customHeight="1"/>
    <row r="65" spans="22:27" ht="17.25" customHeight="1">
      <c r="V65" s="20"/>
      <c r="W65" s="20"/>
      <c r="X65" s="20"/>
      <c r="Y65" s="20"/>
      <c r="Z65" s="20"/>
      <c r="AA65" s="20"/>
    </row>
    <row r="66" spans="22:27" ht="17.25" customHeight="1">
      <c r="V66" s="20"/>
      <c r="W66" s="20"/>
      <c r="X66" s="20"/>
      <c r="Y66" s="20"/>
      <c r="Z66" s="20"/>
      <c r="AA66" s="20"/>
    </row>
    <row r="67" spans="22:27" ht="17.25" customHeight="1">
      <c r="V67" s="20"/>
      <c r="W67" s="20"/>
      <c r="X67" s="20"/>
      <c r="Y67" s="20"/>
      <c r="Z67" s="20"/>
      <c r="AA67" s="20"/>
    </row>
    <row r="68" spans="22:27" ht="17.25" customHeight="1">
      <c r="V68" s="20"/>
      <c r="W68" s="20"/>
      <c r="X68" s="20"/>
      <c r="Y68" s="20"/>
      <c r="Z68" s="20"/>
      <c r="AA68" s="20"/>
    </row>
  </sheetData>
  <sheetProtection sheet="1"/>
  <mergeCells count="67">
    <mergeCell ref="AA18:AB19"/>
    <mergeCell ref="S18:Z19"/>
    <mergeCell ref="U6:V6"/>
    <mergeCell ref="S9:AB9"/>
    <mergeCell ref="C3:AB4"/>
    <mergeCell ref="O9:O19"/>
    <mergeCell ref="P9:R9"/>
    <mergeCell ref="P10:R13"/>
    <mergeCell ref="S11:AB13"/>
    <mergeCell ref="D12:L12"/>
    <mergeCell ref="P14:R14"/>
    <mergeCell ref="S14:AB14"/>
    <mergeCell ref="P15:R17"/>
    <mergeCell ref="S15:AB17"/>
    <mergeCell ref="V24:W25"/>
    <mergeCell ref="D21:E22"/>
    <mergeCell ref="F21:F22"/>
    <mergeCell ref="G21:G22"/>
    <mergeCell ref="H21:I22"/>
    <mergeCell ref="P18:R19"/>
    <mergeCell ref="J21:J22"/>
    <mergeCell ref="K21:K22"/>
    <mergeCell ref="L21:M22"/>
    <mergeCell ref="D24:G25"/>
    <mergeCell ref="H24:U25"/>
    <mergeCell ref="D29:J29"/>
    <mergeCell ref="K29:M29"/>
    <mergeCell ref="N29:Y29"/>
    <mergeCell ref="D27:J27"/>
    <mergeCell ref="K27:M27"/>
    <mergeCell ref="Z29:AC29"/>
    <mergeCell ref="D30:J30"/>
    <mergeCell ref="K30:M30"/>
    <mergeCell ref="N30:Y30"/>
    <mergeCell ref="Z30:AC30"/>
    <mergeCell ref="Z27:AC27"/>
    <mergeCell ref="D28:J28"/>
    <mergeCell ref="K28:M28"/>
    <mergeCell ref="N28:Y28"/>
    <mergeCell ref="Z28:AC28"/>
    <mergeCell ref="N27:Y27"/>
    <mergeCell ref="D32:J32"/>
    <mergeCell ref="K32:M32"/>
    <mergeCell ref="N32:Y32"/>
    <mergeCell ref="D33:J33"/>
    <mergeCell ref="K33:M33"/>
    <mergeCell ref="N33:Y33"/>
    <mergeCell ref="N31:Y31"/>
    <mergeCell ref="D40:J41"/>
    <mergeCell ref="I42:J42"/>
    <mergeCell ref="T10:U10"/>
    <mergeCell ref="W10:Y10"/>
    <mergeCell ref="D34:J34"/>
    <mergeCell ref="K34:M34"/>
    <mergeCell ref="N34:Y34"/>
    <mergeCell ref="D35:J35"/>
    <mergeCell ref="K35:M35"/>
    <mergeCell ref="N35:Y35"/>
    <mergeCell ref="Z31:AC31"/>
    <mergeCell ref="D31:J31"/>
    <mergeCell ref="K31:M31"/>
    <mergeCell ref="D37:I37"/>
    <mergeCell ref="D39:J39"/>
    <mergeCell ref="Z34:AC34"/>
    <mergeCell ref="Z35:AC35"/>
    <mergeCell ref="Z32:AC32"/>
    <mergeCell ref="Z33:AC3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"/>
  <sheetViews>
    <sheetView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13.7109375" defaultRowHeight="15"/>
  <cols>
    <col min="1" max="1" width="5.140625" style="39" customWidth="1"/>
    <col min="2" max="2" width="6.57421875" style="33" customWidth="1"/>
    <col min="3" max="3" width="33.140625" style="32" customWidth="1"/>
    <col min="4" max="4" width="31.28125" style="32" customWidth="1"/>
    <col min="5" max="5" width="14.8515625" style="32" customWidth="1"/>
    <col min="6" max="6" width="9.00390625" style="32" customWidth="1"/>
    <col min="7" max="7" width="9.00390625" style="45" customWidth="1"/>
    <col min="8" max="8" width="9.421875" style="45" bestFit="1" customWidth="1"/>
    <col min="9" max="9" width="36.140625" style="45" bestFit="1" customWidth="1"/>
    <col min="10" max="10" width="27.28125" style="45" bestFit="1" customWidth="1"/>
    <col min="11" max="11" width="16.140625" style="32" bestFit="1" customWidth="1"/>
    <col min="12" max="254" width="9.00390625" style="32" customWidth="1"/>
    <col min="255" max="255" width="2.28125" style="32" customWidth="1"/>
    <col min="256" max="16384" width="13.7109375" style="32" customWidth="1"/>
  </cols>
  <sheetData>
    <row r="1" spans="1:5" ht="16.5" customHeight="1">
      <c r="A1" s="573"/>
      <c r="B1" s="573"/>
      <c r="C1" s="573" t="s">
        <v>142</v>
      </c>
      <c r="D1" s="573" t="s">
        <v>143</v>
      </c>
      <c r="E1" s="573" t="s">
        <v>144</v>
      </c>
    </row>
    <row r="2" spans="1:12" ht="16.5" customHeight="1">
      <c r="A2" s="43" t="s">
        <v>145</v>
      </c>
      <c r="B2" s="44" t="s">
        <v>146</v>
      </c>
      <c r="C2" s="573"/>
      <c r="D2" s="573"/>
      <c r="E2" s="573"/>
      <c r="G2" s="45" t="s">
        <v>160</v>
      </c>
      <c r="H2" s="45" t="s">
        <v>161</v>
      </c>
      <c r="I2" s="46" t="s">
        <v>162</v>
      </c>
      <c r="J2" s="46" t="s">
        <v>163</v>
      </c>
      <c r="K2" s="32" t="s">
        <v>164</v>
      </c>
      <c r="L2" s="32" t="s">
        <v>178</v>
      </c>
    </row>
    <row r="3" spans="1:12" ht="16.5" customHeight="1">
      <c r="A3" s="41" t="s">
        <v>153</v>
      </c>
      <c r="B3" s="36">
        <v>1111</v>
      </c>
      <c r="C3" s="37" t="s">
        <v>147</v>
      </c>
      <c r="D3" s="37"/>
      <c r="E3" s="42">
        <v>5020</v>
      </c>
      <c r="G3" s="45" t="s">
        <v>177</v>
      </c>
      <c r="H3" s="46" t="str">
        <f>TEXT(A3,"00")&amp;TEXT(B3,"0000")</f>
        <v>031111</v>
      </c>
      <c r="I3" s="46" t="str">
        <f aca="true" t="shared" si="0" ref="I3:K7">C3</f>
        <v>地域活動支援センター</v>
      </c>
      <c r="J3" s="46">
        <f t="shared" si="0"/>
        <v>0</v>
      </c>
      <c r="K3" s="38">
        <f t="shared" si="0"/>
        <v>5020</v>
      </c>
      <c r="L3" s="32">
        <v>1</v>
      </c>
    </row>
    <row r="4" spans="1:12" ht="16.5" customHeight="1">
      <c r="A4" s="41" t="s">
        <v>153</v>
      </c>
      <c r="B4" s="36">
        <v>5020</v>
      </c>
      <c r="C4" s="37" t="s">
        <v>148</v>
      </c>
      <c r="D4" s="37"/>
      <c r="E4" s="42">
        <v>400</v>
      </c>
      <c r="H4" s="46" t="str">
        <f>TEXT(A4,"00")&amp;TEXT(B4,"0000")</f>
        <v>035020</v>
      </c>
      <c r="I4" s="46" t="str">
        <f t="shared" si="0"/>
        <v>地域活動支援加算入浴</v>
      </c>
      <c r="J4" s="46">
        <f t="shared" si="0"/>
        <v>0</v>
      </c>
      <c r="K4" s="38">
        <f t="shared" si="0"/>
        <v>400</v>
      </c>
      <c r="L4" s="32">
        <v>1</v>
      </c>
    </row>
    <row r="5" spans="1:12" ht="16.5" customHeight="1">
      <c r="A5" s="41" t="s">
        <v>153</v>
      </c>
      <c r="B5" s="36">
        <v>5030</v>
      </c>
      <c r="C5" s="37" t="s">
        <v>149</v>
      </c>
      <c r="D5" s="37"/>
      <c r="E5" s="42">
        <v>420</v>
      </c>
      <c r="H5" s="46" t="str">
        <f>TEXT(A5,"00")&amp;TEXT(B5,"0000")</f>
        <v>035030</v>
      </c>
      <c r="I5" s="46" t="str">
        <f t="shared" si="0"/>
        <v>地域活動支援加算給食（低所得者）</v>
      </c>
      <c r="J5" s="46">
        <f t="shared" si="0"/>
        <v>0</v>
      </c>
      <c r="K5" s="38">
        <f t="shared" si="0"/>
        <v>420</v>
      </c>
      <c r="L5" s="32">
        <v>1</v>
      </c>
    </row>
    <row r="6" spans="1:12" ht="16.5" customHeight="1">
      <c r="A6" s="41" t="s">
        <v>153</v>
      </c>
      <c r="B6" s="36">
        <v>5040</v>
      </c>
      <c r="C6" s="37" t="s">
        <v>150</v>
      </c>
      <c r="D6" s="37" t="s">
        <v>151</v>
      </c>
      <c r="E6" s="42">
        <v>210</v>
      </c>
      <c r="H6" s="46" t="str">
        <f>TEXT(A6,"00")&amp;TEXT(B6,"0000")</f>
        <v>035040</v>
      </c>
      <c r="I6" s="46" t="str">
        <f t="shared" si="0"/>
        <v>地域活動支援加算送迎</v>
      </c>
      <c r="J6" s="46" t="str">
        <f t="shared" si="0"/>
        <v>片道</v>
      </c>
      <c r="K6" s="38">
        <f t="shared" si="0"/>
        <v>210</v>
      </c>
      <c r="L6" s="32">
        <v>1</v>
      </c>
    </row>
    <row r="7" spans="1:11" ht="16.5" customHeight="1">
      <c r="A7" s="41" t="s">
        <v>153</v>
      </c>
      <c r="B7" s="34">
        <v>9900</v>
      </c>
      <c r="C7" s="35" t="s">
        <v>152</v>
      </c>
      <c r="D7" s="35"/>
      <c r="E7" s="40">
        <v>1500</v>
      </c>
      <c r="H7" s="46" t="str">
        <f>TEXT(A7,"00")&amp;TEXT(B7,"0000")</f>
        <v>039900</v>
      </c>
      <c r="I7" s="46" t="str">
        <f t="shared" si="0"/>
        <v>地域上限管理加算</v>
      </c>
      <c r="J7" s="46">
        <f t="shared" si="0"/>
        <v>0</v>
      </c>
      <c r="K7" s="38">
        <f t="shared" si="0"/>
        <v>1500</v>
      </c>
    </row>
  </sheetData>
  <sheetProtection sheet="1"/>
  <mergeCells count="4">
    <mergeCell ref="A1:B1"/>
    <mergeCell ref="C1:C2"/>
    <mergeCell ref="D1:D2"/>
    <mergeCell ref="E1: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302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A2"/>
    </sheetView>
  </sheetViews>
  <sheetFormatPr defaultColWidth="9.140625" defaultRowHeight="15"/>
  <cols>
    <col min="1" max="1" width="4.140625" style="1" bestFit="1" customWidth="1"/>
    <col min="2" max="2" width="12.7109375" style="79" bestFit="1" customWidth="1"/>
    <col min="3" max="4" width="18.140625" style="77" customWidth="1"/>
    <col min="5" max="10" width="11.57421875" style="77" customWidth="1"/>
    <col min="11" max="26" width="11.57421875" style="77" hidden="1" customWidth="1"/>
    <col min="27" max="27" width="11.57421875" style="77" customWidth="1"/>
    <col min="28" max="28" width="15.421875" style="80" bestFit="1" customWidth="1"/>
    <col min="29" max="29" width="16.421875" style="80" bestFit="1" customWidth="1"/>
    <col min="30" max="30" width="11.57421875" style="77" hidden="1" customWidth="1"/>
    <col min="31" max="32" width="11.57421875" style="77" customWidth="1"/>
    <col min="33" max="49" width="11.57421875" style="77" hidden="1" customWidth="1"/>
    <col min="50" max="50" width="13.421875" style="77" hidden="1" customWidth="1"/>
    <col min="51" max="51" width="11.8515625" style="77" bestFit="1" customWidth="1"/>
    <col min="52" max="52" width="17.8515625" style="77" customWidth="1"/>
    <col min="53" max="54" width="10.57421875" style="73" bestFit="1" customWidth="1"/>
    <col min="55" max="55" width="7.421875" style="73" bestFit="1" customWidth="1"/>
    <col min="56" max="57" width="11.28125" style="73" hidden="1" customWidth="1"/>
    <col min="58" max="59" width="15.421875" style="73" hidden="1" customWidth="1"/>
  </cols>
  <sheetData>
    <row r="1" spans="1:59" s="31" customFormat="1" ht="13.5">
      <c r="A1" s="212" t="s">
        <v>168</v>
      </c>
      <c r="B1" s="213" t="s">
        <v>89</v>
      </c>
      <c r="C1" s="214" t="s">
        <v>90</v>
      </c>
      <c r="D1" s="214" t="s">
        <v>91</v>
      </c>
      <c r="E1" s="209" t="s">
        <v>101</v>
      </c>
      <c r="F1" s="209"/>
      <c r="G1" s="209"/>
      <c r="H1" s="209" t="s">
        <v>102</v>
      </c>
      <c r="I1" s="209"/>
      <c r="J1" s="209"/>
      <c r="K1" s="209" t="s">
        <v>1</v>
      </c>
      <c r="L1" s="209"/>
      <c r="M1" s="209"/>
      <c r="N1" s="209"/>
      <c r="O1" s="209"/>
      <c r="P1" s="209"/>
      <c r="Q1" s="209"/>
      <c r="R1" s="209"/>
      <c r="S1" s="209" t="s">
        <v>108</v>
      </c>
      <c r="T1" s="209"/>
      <c r="U1" s="209"/>
      <c r="V1" s="209"/>
      <c r="W1" s="209"/>
      <c r="X1" s="209"/>
      <c r="Y1" s="209"/>
      <c r="Z1" s="209"/>
      <c r="AA1" s="209" t="s">
        <v>117</v>
      </c>
      <c r="AB1" s="209"/>
      <c r="AC1" s="209"/>
      <c r="AD1" s="209"/>
      <c r="AE1" s="209"/>
      <c r="AF1" s="209"/>
      <c r="AG1" s="209"/>
      <c r="AH1" s="209"/>
      <c r="AI1" s="209" t="s">
        <v>124</v>
      </c>
      <c r="AJ1" s="209"/>
      <c r="AK1" s="209"/>
      <c r="AL1" s="209"/>
      <c r="AM1" s="209"/>
      <c r="AN1" s="209"/>
      <c r="AO1" s="209"/>
      <c r="AP1" s="209"/>
      <c r="AQ1" s="209" t="s">
        <v>132</v>
      </c>
      <c r="AR1" s="209"/>
      <c r="AS1" s="209"/>
      <c r="AT1" s="209"/>
      <c r="AU1" s="209"/>
      <c r="AV1" s="209"/>
      <c r="AW1" s="209"/>
      <c r="AX1" s="209"/>
      <c r="AY1" s="209" t="s">
        <v>165</v>
      </c>
      <c r="AZ1" s="209"/>
      <c r="BA1" s="210" t="s">
        <v>179</v>
      </c>
      <c r="BB1" s="210"/>
      <c r="BC1" s="211" t="s">
        <v>180</v>
      </c>
      <c r="BD1" s="81"/>
      <c r="BE1" s="81"/>
      <c r="BF1" s="81"/>
      <c r="BG1" s="81"/>
    </row>
    <row r="2" spans="1:59" s="31" customFormat="1" ht="40.5">
      <c r="A2" s="212"/>
      <c r="B2" s="213"/>
      <c r="C2" s="214"/>
      <c r="D2" s="214"/>
      <c r="E2" s="71" t="s">
        <v>92</v>
      </c>
      <c r="F2" s="71" t="s">
        <v>98</v>
      </c>
      <c r="G2" s="71" t="s">
        <v>97</v>
      </c>
      <c r="H2" s="71" t="s">
        <v>93</v>
      </c>
      <c r="I2" s="71" t="s">
        <v>96</v>
      </c>
      <c r="J2" s="71" t="s">
        <v>95</v>
      </c>
      <c r="K2" s="71" t="s">
        <v>105</v>
      </c>
      <c r="L2" s="71" t="s">
        <v>94</v>
      </c>
      <c r="M2" s="71" t="s">
        <v>99</v>
      </c>
      <c r="N2" s="71" t="s">
        <v>100</v>
      </c>
      <c r="O2" s="71" t="s">
        <v>107</v>
      </c>
      <c r="P2" s="71" t="s">
        <v>103</v>
      </c>
      <c r="Q2" s="71" t="s">
        <v>104</v>
      </c>
      <c r="R2" s="71" t="s">
        <v>106</v>
      </c>
      <c r="S2" s="71" t="s">
        <v>109</v>
      </c>
      <c r="T2" s="71" t="s">
        <v>110</v>
      </c>
      <c r="U2" s="71" t="s">
        <v>111</v>
      </c>
      <c r="V2" s="71" t="s">
        <v>112</v>
      </c>
      <c r="W2" s="71" t="s">
        <v>113</v>
      </c>
      <c r="X2" s="71" t="s">
        <v>114</v>
      </c>
      <c r="Y2" s="71" t="s">
        <v>115</v>
      </c>
      <c r="Z2" s="71" t="s">
        <v>116</v>
      </c>
      <c r="AA2" s="71" t="s">
        <v>118</v>
      </c>
      <c r="AB2" s="75" t="s">
        <v>119</v>
      </c>
      <c r="AC2" s="75" t="s">
        <v>120</v>
      </c>
      <c r="AD2" s="71" t="s">
        <v>121</v>
      </c>
      <c r="AE2" s="71" t="s">
        <v>122</v>
      </c>
      <c r="AF2" s="71" t="s">
        <v>123</v>
      </c>
      <c r="AG2" s="71" t="s">
        <v>175</v>
      </c>
      <c r="AH2" s="71" t="s">
        <v>176</v>
      </c>
      <c r="AI2" s="71" t="s">
        <v>125</v>
      </c>
      <c r="AJ2" s="71" t="s">
        <v>126</v>
      </c>
      <c r="AK2" s="71" t="s">
        <v>127</v>
      </c>
      <c r="AL2" s="71" t="s">
        <v>128</v>
      </c>
      <c r="AM2" s="71" t="s">
        <v>129</v>
      </c>
      <c r="AN2" s="71" t="s">
        <v>130</v>
      </c>
      <c r="AO2" s="71" t="s">
        <v>131</v>
      </c>
      <c r="AP2" s="71" t="s">
        <v>140</v>
      </c>
      <c r="AQ2" s="71" t="s">
        <v>133</v>
      </c>
      <c r="AR2" s="71" t="s">
        <v>134</v>
      </c>
      <c r="AS2" s="71" t="s">
        <v>135</v>
      </c>
      <c r="AT2" s="71" t="s">
        <v>136</v>
      </c>
      <c r="AU2" s="71" t="s">
        <v>137</v>
      </c>
      <c r="AV2" s="71" t="s">
        <v>138</v>
      </c>
      <c r="AW2" s="71" t="s">
        <v>139</v>
      </c>
      <c r="AX2" s="71" t="s">
        <v>141</v>
      </c>
      <c r="AY2" s="70" t="s">
        <v>166</v>
      </c>
      <c r="AZ2" s="70" t="s">
        <v>167</v>
      </c>
      <c r="BA2" s="82" t="s">
        <v>181</v>
      </c>
      <c r="BB2" s="82" t="s">
        <v>182</v>
      </c>
      <c r="BC2" s="211"/>
      <c r="BD2" s="81" t="s">
        <v>183</v>
      </c>
      <c r="BE2" s="81" t="s">
        <v>184</v>
      </c>
      <c r="BF2" s="81" t="s">
        <v>185</v>
      </c>
      <c r="BG2" s="81" t="s">
        <v>186</v>
      </c>
    </row>
    <row r="3" spans="1:59" ht="15.75" customHeight="1">
      <c r="A3" s="55">
        <f>HYPERLINK("#"&amp;INT('受給者一覧'!B3)&amp;"!g3",ROW(A3)-2)</f>
        <v>1</v>
      </c>
      <c r="B3" s="76">
        <v>2320600001</v>
      </c>
      <c r="C3" s="83" t="s">
        <v>190</v>
      </c>
      <c r="D3" s="83" t="s">
        <v>158</v>
      </c>
      <c r="E3" s="77">
        <v>0</v>
      </c>
      <c r="F3" s="77">
        <v>20140101</v>
      </c>
      <c r="G3" s="77">
        <v>20141231</v>
      </c>
      <c r="H3" s="77" t="s">
        <v>154</v>
      </c>
      <c r="I3" s="77">
        <v>20140101</v>
      </c>
      <c r="J3" s="77">
        <v>20141231</v>
      </c>
      <c r="K3" s="77" t="s">
        <v>155</v>
      </c>
      <c r="L3" s="77">
        <v>20130401</v>
      </c>
      <c r="M3" s="77">
        <v>20140331</v>
      </c>
      <c r="N3" s="77" t="s">
        <v>157</v>
      </c>
      <c r="O3" s="77">
        <v>25.5</v>
      </c>
      <c r="P3" s="77" t="s">
        <v>155</v>
      </c>
      <c r="Q3" s="77" t="s">
        <v>155</v>
      </c>
      <c r="R3" s="77">
        <v>25.5</v>
      </c>
      <c r="AA3" s="77" t="s">
        <v>187</v>
      </c>
      <c r="AB3" s="78">
        <v>20140101</v>
      </c>
      <c r="AC3" s="78">
        <v>20141231</v>
      </c>
      <c r="AE3" s="77">
        <v>23</v>
      </c>
      <c r="AF3" s="77">
        <v>23</v>
      </c>
      <c r="BA3" s="72">
        <f ca="1">IF(BC3="","",IF(AF3&lt;INDIRECT(B3&amp;"!$EN$36"),"有",""))</f>
      </c>
      <c r="BB3" s="73" t="str">
        <f>IF(BC3="","",IF(BD3="","",IF(AND(BD3&gt;=BF3,BD3&lt;=BG3,BE3&gt;=BF3,BE3&lt;=BG3),"","有")))</f>
        <v>有</v>
      </c>
      <c r="BC3" s="74" t="str">
        <f ca="1">IF(ISERROR(INDIRECT(B3&amp;"!$G$4")),"","対象")</f>
        <v>対象</v>
      </c>
      <c r="BD3" s="73">
        <f ca="1">IF(BC3="","",IF(INDIRECT(B3&amp;"!$EP$12")=0,"",INT(MID(TEXT('請求書'!$D$20,"yyyymmdd"),1,6)&amp;TEXT(INDIRECT(B3&amp;"!$EP$12"),"00"))))</f>
        <v>20230301</v>
      </c>
      <c r="BE3" s="73">
        <f ca="1">IF(BC3="","",IF(INDIRECT(B3&amp;"!$EP$13")=0,"",INT(MID(TEXT('請求書'!$D$20,"yyyymmdd"),1,6)&amp;TEXT(INDIRECT(B3&amp;"!$EP$13"),"00"))))</f>
        <v>20230303</v>
      </c>
      <c r="BF3" s="73">
        <f>IF(AB3="","",INT(AB3))</f>
        <v>20140101</v>
      </c>
      <c r="BG3" s="73">
        <f>IF(AC3="","",INT(AC3))</f>
        <v>20141231</v>
      </c>
    </row>
    <row r="4" spans="1:59" ht="15.75" customHeight="1">
      <c r="A4" s="55">
        <f>HYPERLINK("#"&amp;INT('受給者一覧'!B4)&amp;"!g3",ROW(A4)-2)</f>
        <v>2</v>
      </c>
      <c r="B4" s="76">
        <v>2320600002</v>
      </c>
      <c r="C4" s="83" t="s">
        <v>191</v>
      </c>
      <c r="D4" s="83"/>
      <c r="E4" s="77">
        <v>0</v>
      </c>
      <c r="F4" s="77">
        <v>20140101</v>
      </c>
      <c r="G4" s="77">
        <v>20141231</v>
      </c>
      <c r="H4" s="77" t="s">
        <v>154</v>
      </c>
      <c r="I4" s="77">
        <v>20140101</v>
      </c>
      <c r="J4" s="77">
        <v>20141231</v>
      </c>
      <c r="K4" s="77" t="s">
        <v>155</v>
      </c>
      <c r="L4" s="77">
        <v>20130401</v>
      </c>
      <c r="M4" s="77">
        <v>20140331</v>
      </c>
      <c r="N4" s="77" t="s">
        <v>156</v>
      </c>
      <c r="O4" s="77">
        <v>30.5</v>
      </c>
      <c r="P4" s="77" t="s">
        <v>155</v>
      </c>
      <c r="Q4" s="77" t="s">
        <v>155</v>
      </c>
      <c r="R4" s="77">
        <v>30.5</v>
      </c>
      <c r="AA4" s="77" t="s">
        <v>187</v>
      </c>
      <c r="AB4" s="78">
        <v>20140101</v>
      </c>
      <c r="AC4" s="78">
        <v>20141231</v>
      </c>
      <c r="AE4" s="77">
        <v>20</v>
      </c>
      <c r="AF4" s="77">
        <v>10</v>
      </c>
      <c r="AY4" s="77">
        <v>2367500001</v>
      </c>
      <c r="AZ4" s="77" t="s">
        <v>194</v>
      </c>
      <c r="BA4" s="72">
        <f aca="true" ca="1" t="shared" si="0" ref="BA4:BA67">IF(BC4="","",IF(AF4&lt;INDIRECT(B4&amp;"!$EN$36"),"有",""))</f>
      </c>
      <c r="BB4" s="73" t="str">
        <f aca="true" t="shared" si="1" ref="BB4:BB67">IF(BC4="","",IF(BD4="","",IF(AND(BD4&gt;=BF4,BD4&lt;=BG4,BE4&gt;=BF4,BE4&lt;=BG4),"","有")))</f>
        <v>有</v>
      </c>
      <c r="BC4" s="74" t="str">
        <f aca="true" ca="1" t="shared" si="2" ref="BC4:BC67">IF(ISERROR(INDIRECT(B4&amp;"!$G$4")),"","対象")</f>
        <v>対象</v>
      </c>
      <c r="BD4" s="73">
        <f ca="1">IF(BC4="","",IF(INDIRECT(B4&amp;"!$EP$12")=0,"",INT(MID(TEXT('請求書'!$D$20,"yyyymmdd"),1,6)&amp;TEXT(INDIRECT(B4&amp;"!$EP$12"),"00"))))</f>
        <v>20230301</v>
      </c>
      <c r="BE4" s="73">
        <f ca="1">IF(BC4="","",IF(INDIRECT(B4&amp;"!$EP$13")=0,"",INT(MID(TEXT('請求書'!$D$20,"yyyymmdd"),1,6)&amp;TEXT(INDIRECT(B4&amp;"!$EP$13"),"00"))))</f>
        <v>20230301</v>
      </c>
      <c r="BF4" s="73">
        <f aca="true" t="shared" si="3" ref="BF4:BF67">IF(AB4="","",INT(AB4))</f>
        <v>20140101</v>
      </c>
      <c r="BG4" s="73">
        <f aca="true" t="shared" si="4" ref="BG4:BG67">IF(AC4="","",INT(AC4))</f>
        <v>20141231</v>
      </c>
    </row>
    <row r="5" spans="1:59" ht="13.5">
      <c r="A5" s="55">
        <f>HYPERLINK("#"&amp;INT('受給者一覧'!B5)&amp;"!g3",ROW(A5)-2)</f>
        <v>3</v>
      </c>
      <c r="B5" s="76">
        <v>2320600003</v>
      </c>
      <c r="C5" s="83" t="s">
        <v>192</v>
      </c>
      <c r="D5" s="83"/>
      <c r="E5" s="77">
        <v>9300</v>
      </c>
      <c r="F5" s="77">
        <v>20140101</v>
      </c>
      <c r="G5" s="77">
        <v>20141231</v>
      </c>
      <c r="H5" s="77" t="s">
        <v>154</v>
      </c>
      <c r="I5" s="77">
        <v>20140101</v>
      </c>
      <c r="J5" s="77">
        <v>20141231</v>
      </c>
      <c r="K5" s="77" t="s">
        <v>155</v>
      </c>
      <c r="L5" s="77">
        <v>20130401</v>
      </c>
      <c r="M5" s="77">
        <v>20140331</v>
      </c>
      <c r="N5" s="77" t="s">
        <v>156</v>
      </c>
      <c r="O5" s="77">
        <v>35.5</v>
      </c>
      <c r="P5" s="77" t="s">
        <v>155</v>
      </c>
      <c r="Q5" s="77" t="s">
        <v>155</v>
      </c>
      <c r="R5" s="77">
        <v>35.5</v>
      </c>
      <c r="AA5" s="77" t="s">
        <v>187</v>
      </c>
      <c r="AB5" s="78">
        <v>20140101</v>
      </c>
      <c r="AC5" s="78">
        <v>20141231</v>
      </c>
      <c r="AE5" s="77">
        <v>5</v>
      </c>
      <c r="AF5" s="77">
        <v>5</v>
      </c>
      <c r="BA5" s="72" t="str">
        <f ca="1" t="shared" si="0"/>
        <v>有</v>
      </c>
      <c r="BB5" s="73" t="str">
        <f t="shared" si="1"/>
        <v>有</v>
      </c>
      <c r="BC5" s="74" t="str">
        <f ca="1" t="shared" si="2"/>
        <v>対象</v>
      </c>
      <c r="BD5" s="73">
        <f ca="1">IF(BC5="","",IF(INDIRECT(B5&amp;"!$EP$12")=0,"",INT(MID(TEXT('請求書'!$D$20,"yyyymmdd"),1,6)&amp;TEXT(INDIRECT(B5&amp;"!$EP$12"),"00"))))</f>
        <v>20230301</v>
      </c>
      <c r="BE5" s="73">
        <f ca="1">IF(BC5="","",IF(INDIRECT(B5&amp;"!$EP$13")=0,"",INT(MID(TEXT('請求書'!$D$20,"yyyymmdd"),1,6)&amp;TEXT(INDIRECT(B5&amp;"!$EP$13"),"00"))))</f>
        <v>20230305</v>
      </c>
      <c r="BF5" s="73">
        <f t="shared" si="3"/>
        <v>20140101</v>
      </c>
      <c r="BG5" s="73">
        <f t="shared" si="4"/>
        <v>20141231</v>
      </c>
    </row>
    <row r="6" spans="1:59" ht="13.5">
      <c r="A6" s="55">
        <f>HYPERLINK("#"&amp;INT('受給者一覧'!B6)&amp;"!g3",ROW(A6)-2)</f>
        <v>4</v>
      </c>
      <c r="B6" s="76">
        <v>2320600004</v>
      </c>
      <c r="C6" s="83" t="s">
        <v>193</v>
      </c>
      <c r="D6" s="83" t="s">
        <v>159</v>
      </c>
      <c r="E6" s="77">
        <v>37200</v>
      </c>
      <c r="F6" s="77">
        <v>20140101</v>
      </c>
      <c r="G6" s="77">
        <v>20141231</v>
      </c>
      <c r="H6" s="77" t="s">
        <v>195</v>
      </c>
      <c r="I6" s="77">
        <v>20140101</v>
      </c>
      <c r="J6" s="77">
        <v>20141231</v>
      </c>
      <c r="K6" s="77" t="s">
        <v>155</v>
      </c>
      <c r="L6" s="77">
        <v>20130401</v>
      </c>
      <c r="M6" s="77">
        <v>20140331</v>
      </c>
      <c r="N6" s="77" t="s">
        <v>156</v>
      </c>
      <c r="O6" s="77">
        <v>40.5</v>
      </c>
      <c r="P6" s="77" t="s">
        <v>155</v>
      </c>
      <c r="Q6" s="77" t="s">
        <v>155</v>
      </c>
      <c r="R6" s="77">
        <v>40.5</v>
      </c>
      <c r="AA6" s="77" t="s">
        <v>187</v>
      </c>
      <c r="AB6" s="78">
        <v>20140101</v>
      </c>
      <c r="AC6" s="78">
        <v>20141231</v>
      </c>
      <c r="AE6" s="77">
        <v>15</v>
      </c>
      <c r="AF6" s="77">
        <v>10</v>
      </c>
      <c r="BA6" s="72">
        <f ca="1" t="shared" si="0"/>
      </c>
      <c r="BB6" s="73" t="str">
        <f t="shared" si="1"/>
        <v>有</v>
      </c>
      <c r="BC6" s="74" t="str">
        <f ca="1" t="shared" si="2"/>
        <v>対象</v>
      </c>
      <c r="BD6" s="73">
        <f ca="1">IF(BC6="","",IF(INDIRECT(B6&amp;"!$EP$12")=0,"",INT(MID(TEXT('請求書'!$D$20,"yyyymmdd"),1,6)&amp;TEXT(INDIRECT(B6&amp;"!$EP$12"),"00"))))</f>
        <v>20230301</v>
      </c>
      <c r="BE6" s="73">
        <f ca="1">IF(BC6="","",IF(INDIRECT(B6&amp;"!$EP$13")=0,"",INT(MID(TEXT('請求書'!$D$20,"yyyymmdd"),1,6)&amp;TEXT(INDIRECT(B6&amp;"!$EP$13"),"00"))))</f>
        <v>20230302</v>
      </c>
      <c r="BF6" s="73">
        <f t="shared" si="3"/>
        <v>20140101</v>
      </c>
      <c r="BG6" s="73">
        <f t="shared" si="4"/>
        <v>20141231</v>
      </c>
    </row>
    <row r="7" spans="1:59" ht="13.5">
      <c r="A7" s="55">
        <f>HYPERLINK("#"&amp;INT('受給者一覧'!B7)&amp;"!g3",ROW(A7)-2)</f>
        <v>5</v>
      </c>
      <c r="B7" s="76"/>
      <c r="C7" s="83"/>
      <c r="D7" s="83"/>
      <c r="AB7" s="78"/>
      <c r="AC7" s="78"/>
      <c r="BA7" s="72">
        <f ca="1" t="shared" si="0"/>
      </c>
      <c r="BB7" s="73">
        <f t="shared" si="1"/>
      </c>
      <c r="BC7" s="74">
        <f ca="1" t="shared" si="2"/>
      </c>
      <c r="BD7" s="73">
        <f ca="1">IF(BC7="","",IF(INDIRECT(B7&amp;"!$EP$12")=0,"",INT(MID(TEXT('請求書'!$D$20,"yyyymmdd"),1,6)&amp;TEXT(INDIRECT(B7&amp;"!$EP$12"),"00"))))</f>
      </c>
      <c r="BE7" s="73">
        <f ca="1">IF(BC7="","",IF(INDIRECT(B7&amp;"!$EP$13")=0,"",INT(MID(TEXT('請求書'!$D$20,"yyyymmdd"),1,6)&amp;TEXT(INDIRECT(B7&amp;"!$EP$13"),"00"))))</f>
      </c>
      <c r="BF7" s="73">
        <f t="shared" si="3"/>
      </c>
      <c r="BG7" s="73">
        <f t="shared" si="4"/>
      </c>
    </row>
    <row r="8" spans="1:59" ht="13.5">
      <c r="A8" s="55">
        <f>HYPERLINK("#"&amp;INT('受給者一覧'!B8)&amp;"!g3",ROW(A8)-2)</f>
        <v>6</v>
      </c>
      <c r="B8" s="76"/>
      <c r="C8" s="83"/>
      <c r="D8" s="83"/>
      <c r="AB8" s="78"/>
      <c r="AC8" s="78"/>
      <c r="BA8" s="72">
        <f ca="1" t="shared" si="0"/>
      </c>
      <c r="BB8" s="73">
        <f t="shared" si="1"/>
      </c>
      <c r="BC8" s="74">
        <f ca="1" t="shared" si="2"/>
      </c>
      <c r="BD8" s="73">
        <f ca="1">IF(BC8="","",IF(INDIRECT(B8&amp;"!$EP$12")=0,"",INT(MID(TEXT('請求書'!$D$20,"yyyymmdd"),1,6)&amp;TEXT(INDIRECT(B8&amp;"!$EP$12"),"00"))))</f>
      </c>
      <c r="BE8" s="73">
        <f ca="1">IF(BC8="","",IF(INDIRECT(B8&amp;"!$EP$13")=0,"",INT(MID(TEXT('請求書'!$D$20,"yyyymmdd"),1,6)&amp;TEXT(INDIRECT(B8&amp;"!$EP$13"),"00"))))</f>
      </c>
      <c r="BF8" s="73">
        <f t="shared" si="3"/>
      </c>
      <c r="BG8" s="73">
        <f t="shared" si="4"/>
      </c>
    </row>
    <row r="9" spans="1:59" ht="13.5">
      <c r="A9" s="55">
        <f>HYPERLINK("#"&amp;INT('受給者一覧'!B9)&amp;"!g3",ROW(A9)-2)</f>
        <v>7</v>
      </c>
      <c r="B9" s="76"/>
      <c r="C9" s="83"/>
      <c r="D9" s="83"/>
      <c r="AB9" s="78"/>
      <c r="AC9" s="78"/>
      <c r="BA9" s="72">
        <f ca="1" t="shared" si="0"/>
      </c>
      <c r="BB9" s="73">
        <f t="shared" si="1"/>
      </c>
      <c r="BC9" s="74">
        <f ca="1" t="shared" si="2"/>
      </c>
      <c r="BD9" s="73">
        <f ca="1">IF(BC9="","",IF(INDIRECT(B9&amp;"!$EP$12")=0,"",INT(MID(TEXT('請求書'!$D$20,"yyyymmdd"),1,6)&amp;TEXT(INDIRECT(B9&amp;"!$EP$12"),"00"))))</f>
      </c>
      <c r="BE9" s="73">
        <f ca="1">IF(BC9="","",IF(INDIRECT(B9&amp;"!$EP$13")=0,"",INT(MID(TEXT('請求書'!$D$20,"yyyymmdd"),1,6)&amp;TEXT(INDIRECT(B9&amp;"!$EP$13"),"00"))))</f>
      </c>
      <c r="BF9" s="73">
        <f t="shared" si="3"/>
      </c>
      <c r="BG9" s="73">
        <f t="shared" si="4"/>
      </c>
    </row>
    <row r="10" spans="1:59" ht="13.5">
      <c r="A10" s="55">
        <f>HYPERLINK("#"&amp;INT('受給者一覧'!B10)&amp;"!g3",ROW(A10)-2)</f>
        <v>8</v>
      </c>
      <c r="B10" s="76"/>
      <c r="C10" s="83"/>
      <c r="D10" s="83"/>
      <c r="AB10" s="78"/>
      <c r="AC10" s="78"/>
      <c r="BA10" s="72">
        <f ca="1" t="shared" si="0"/>
      </c>
      <c r="BB10" s="73">
        <f t="shared" si="1"/>
      </c>
      <c r="BC10" s="74">
        <f ca="1" t="shared" si="2"/>
      </c>
      <c r="BD10" s="73">
        <f ca="1">IF(BC10="","",IF(INDIRECT(B10&amp;"!$EP$12")=0,"",INT(MID(TEXT('請求書'!$D$20,"yyyymmdd"),1,6)&amp;TEXT(INDIRECT(B10&amp;"!$EP$12"),"00"))))</f>
      </c>
      <c r="BE10" s="73">
        <f ca="1">IF(BC10="","",IF(INDIRECT(B10&amp;"!$EP$13")=0,"",INT(MID(TEXT('請求書'!$D$20,"yyyymmdd"),1,6)&amp;TEXT(INDIRECT(B10&amp;"!$EP$13"),"00"))))</f>
      </c>
      <c r="BF10" s="73">
        <f t="shared" si="3"/>
      </c>
      <c r="BG10" s="73">
        <f t="shared" si="4"/>
      </c>
    </row>
    <row r="11" spans="1:59" ht="13.5">
      <c r="A11" s="55">
        <f>HYPERLINK("#"&amp;INT('受給者一覧'!B11)&amp;"!g3",ROW(A11)-2)</f>
        <v>9</v>
      </c>
      <c r="B11" s="76"/>
      <c r="C11" s="83"/>
      <c r="D11" s="83"/>
      <c r="AB11" s="78"/>
      <c r="AC11" s="78"/>
      <c r="BA11" s="72">
        <f ca="1" t="shared" si="0"/>
      </c>
      <c r="BB11" s="73">
        <f t="shared" si="1"/>
      </c>
      <c r="BC11" s="74">
        <f ca="1" t="shared" si="2"/>
      </c>
      <c r="BD11" s="73">
        <f ca="1">IF(BC11="","",IF(INDIRECT(B11&amp;"!$EP$12")=0,"",INT(MID(TEXT('請求書'!$D$20,"yyyymmdd"),1,6)&amp;TEXT(INDIRECT(B11&amp;"!$EP$12"),"00"))))</f>
      </c>
      <c r="BE11" s="73">
        <f ca="1">IF(BC11="","",IF(INDIRECT(B11&amp;"!$EP$13")=0,"",INT(MID(TEXT('請求書'!$D$20,"yyyymmdd"),1,6)&amp;TEXT(INDIRECT(B11&amp;"!$EP$13"),"00"))))</f>
      </c>
      <c r="BF11" s="73">
        <f t="shared" si="3"/>
      </c>
      <c r="BG11" s="73">
        <f t="shared" si="4"/>
      </c>
    </row>
    <row r="12" spans="1:59" ht="13.5">
      <c r="A12" s="55">
        <f>HYPERLINK("#"&amp;INT('受給者一覧'!B12)&amp;"!g3",ROW(A12)-2)</f>
        <v>10</v>
      </c>
      <c r="B12" s="76"/>
      <c r="C12" s="83"/>
      <c r="D12" s="83"/>
      <c r="AB12" s="78"/>
      <c r="AC12" s="78"/>
      <c r="BA12" s="72">
        <f ca="1" t="shared" si="0"/>
      </c>
      <c r="BB12" s="73">
        <f t="shared" si="1"/>
      </c>
      <c r="BC12" s="74">
        <f ca="1" t="shared" si="2"/>
      </c>
      <c r="BD12" s="73">
        <f ca="1">IF(BC12="","",IF(INDIRECT(B12&amp;"!$EP$12")=0,"",INT(MID(TEXT('請求書'!$D$20,"yyyymmdd"),1,6)&amp;TEXT(INDIRECT(B12&amp;"!$EP$12"),"00"))))</f>
      </c>
      <c r="BE12" s="73">
        <f ca="1">IF(BC12="","",IF(INDIRECT(B12&amp;"!$EP$13")=0,"",INT(MID(TEXT('請求書'!$D$20,"yyyymmdd"),1,6)&amp;TEXT(INDIRECT(B12&amp;"!$EP$13"),"00"))))</f>
      </c>
      <c r="BF12" s="73">
        <f t="shared" si="3"/>
      </c>
      <c r="BG12" s="73">
        <f t="shared" si="4"/>
      </c>
    </row>
    <row r="13" spans="1:59" ht="13.5">
      <c r="A13" s="55">
        <f>HYPERLINK("#"&amp;INT('受給者一覧'!B13)&amp;"!g3",ROW(A13)-2)</f>
        <v>11</v>
      </c>
      <c r="B13" s="76"/>
      <c r="C13" s="83"/>
      <c r="D13" s="83"/>
      <c r="AB13" s="78"/>
      <c r="AC13" s="78"/>
      <c r="BA13" s="72">
        <f ca="1" t="shared" si="0"/>
      </c>
      <c r="BB13" s="73">
        <f t="shared" si="1"/>
      </c>
      <c r="BC13" s="74">
        <f ca="1" t="shared" si="2"/>
      </c>
      <c r="BD13" s="73">
        <f ca="1">IF(BC13="","",IF(INDIRECT(B13&amp;"!$EP$12")=0,"",INT(MID(TEXT('請求書'!$D$20,"yyyymmdd"),1,6)&amp;TEXT(INDIRECT(B13&amp;"!$EP$12"),"00"))))</f>
      </c>
      <c r="BE13" s="73">
        <f ca="1">IF(BC13="","",IF(INDIRECT(B13&amp;"!$EP$13")=0,"",INT(MID(TEXT('請求書'!$D$20,"yyyymmdd"),1,6)&amp;TEXT(INDIRECT(B13&amp;"!$EP$13"),"00"))))</f>
      </c>
      <c r="BF13" s="73">
        <f t="shared" si="3"/>
      </c>
      <c r="BG13" s="73">
        <f t="shared" si="4"/>
      </c>
    </row>
    <row r="14" spans="1:59" ht="13.5">
      <c r="A14" s="55">
        <f>HYPERLINK("#"&amp;INT('受給者一覧'!B14)&amp;"!g3",ROW(A14)-2)</f>
        <v>12</v>
      </c>
      <c r="B14" s="76"/>
      <c r="C14" s="83"/>
      <c r="D14" s="83"/>
      <c r="AB14" s="78"/>
      <c r="AC14" s="78"/>
      <c r="BA14" s="72">
        <f ca="1" t="shared" si="0"/>
      </c>
      <c r="BB14" s="73">
        <f t="shared" si="1"/>
      </c>
      <c r="BC14" s="74">
        <f ca="1" t="shared" si="2"/>
      </c>
      <c r="BD14" s="73">
        <f ca="1">IF(BC14="","",IF(INDIRECT(B14&amp;"!$EP$12")=0,"",INT(MID(TEXT('請求書'!$D$20,"yyyymmdd"),1,6)&amp;TEXT(INDIRECT(B14&amp;"!$EP$12"),"00"))))</f>
      </c>
      <c r="BE14" s="73">
        <f ca="1">IF(BC14="","",IF(INDIRECT(B14&amp;"!$EP$13")=0,"",INT(MID(TEXT('請求書'!$D$20,"yyyymmdd"),1,6)&amp;TEXT(INDIRECT(B14&amp;"!$EP$13"),"00"))))</f>
      </c>
      <c r="BF14" s="73">
        <f t="shared" si="3"/>
      </c>
      <c r="BG14" s="73">
        <f t="shared" si="4"/>
      </c>
    </row>
    <row r="15" spans="1:59" ht="13.5">
      <c r="A15" s="55">
        <f>HYPERLINK("#"&amp;INT('受給者一覧'!B15)&amp;"!g3",ROW(A15)-2)</f>
        <v>13</v>
      </c>
      <c r="B15" s="76"/>
      <c r="C15" s="83"/>
      <c r="D15" s="83"/>
      <c r="AB15" s="78"/>
      <c r="AC15" s="78"/>
      <c r="BA15" s="72">
        <f ca="1" t="shared" si="0"/>
      </c>
      <c r="BB15" s="73">
        <f t="shared" si="1"/>
      </c>
      <c r="BC15" s="74">
        <f ca="1" t="shared" si="2"/>
      </c>
      <c r="BD15" s="73">
        <f ca="1">IF(BC15="","",IF(INDIRECT(B15&amp;"!$EP$12")=0,"",INT(MID(TEXT('請求書'!$D$20,"yyyymmdd"),1,6)&amp;TEXT(INDIRECT(B15&amp;"!$EP$12"),"00"))))</f>
      </c>
      <c r="BE15" s="73">
        <f ca="1">IF(BC15="","",IF(INDIRECT(B15&amp;"!$EP$13")=0,"",INT(MID(TEXT('請求書'!$D$20,"yyyymmdd"),1,6)&amp;TEXT(INDIRECT(B15&amp;"!$EP$13"),"00"))))</f>
      </c>
      <c r="BF15" s="73">
        <f t="shared" si="3"/>
      </c>
      <c r="BG15" s="73">
        <f t="shared" si="4"/>
      </c>
    </row>
    <row r="16" spans="1:59" ht="13.5">
      <c r="A16" s="55">
        <f>HYPERLINK("#"&amp;INT('受給者一覧'!B16)&amp;"!g3",ROW(A16)-2)</f>
        <v>14</v>
      </c>
      <c r="B16" s="76"/>
      <c r="C16" s="83"/>
      <c r="D16" s="83"/>
      <c r="AB16" s="78"/>
      <c r="AC16" s="78"/>
      <c r="BA16" s="72">
        <f ca="1" t="shared" si="0"/>
      </c>
      <c r="BB16" s="73">
        <f t="shared" si="1"/>
      </c>
      <c r="BC16" s="74">
        <f ca="1" t="shared" si="2"/>
      </c>
      <c r="BD16" s="73">
        <f ca="1">IF(BC16="","",IF(INDIRECT(B16&amp;"!$EP$12")=0,"",INT(MID(TEXT('請求書'!$D$20,"yyyymmdd"),1,6)&amp;TEXT(INDIRECT(B16&amp;"!$EP$12"),"00"))))</f>
      </c>
      <c r="BE16" s="73">
        <f ca="1">IF(BC16="","",IF(INDIRECT(B16&amp;"!$EP$13")=0,"",INT(MID(TEXT('請求書'!$D$20,"yyyymmdd"),1,6)&amp;TEXT(INDIRECT(B16&amp;"!$EP$13"),"00"))))</f>
      </c>
      <c r="BF16" s="73">
        <f t="shared" si="3"/>
      </c>
      <c r="BG16" s="73">
        <f t="shared" si="4"/>
      </c>
    </row>
    <row r="17" spans="1:59" ht="13.5">
      <c r="A17" s="55">
        <f>HYPERLINK("#"&amp;INT('受給者一覧'!B17)&amp;"!g3",ROW(A17)-2)</f>
        <v>15</v>
      </c>
      <c r="B17" s="76"/>
      <c r="C17" s="83"/>
      <c r="D17" s="83"/>
      <c r="AB17" s="78"/>
      <c r="AC17" s="78"/>
      <c r="BA17" s="72">
        <f ca="1" t="shared" si="0"/>
      </c>
      <c r="BB17" s="73">
        <f t="shared" si="1"/>
      </c>
      <c r="BC17" s="74">
        <f ca="1" t="shared" si="2"/>
      </c>
      <c r="BD17" s="73">
        <f ca="1">IF(BC17="","",IF(INDIRECT(B17&amp;"!$EP$12")=0,"",INT(MID(TEXT('請求書'!$D$20,"yyyymmdd"),1,6)&amp;TEXT(INDIRECT(B17&amp;"!$EP$12"),"00"))))</f>
      </c>
      <c r="BE17" s="73">
        <f ca="1">IF(BC17="","",IF(INDIRECT(B17&amp;"!$EP$13")=0,"",INT(MID(TEXT('請求書'!$D$20,"yyyymmdd"),1,6)&amp;TEXT(INDIRECT(B17&amp;"!$EP$13"),"00"))))</f>
      </c>
      <c r="BF17" s="73">
        <f t="shared" si="3"/>
      </c>
      <c r="BG17" s="73">
        <f t="shared" si="4"/>
      </c>
    </row>
    <row r="18" spans="1:59" ht="13.5">
      <c r="A18" s="55">
        <f>HYPERLINK("#"&amp;INT('受給者一覧'!B18)&amp;"!g3",ROW(A18)-2)</f>
        <v>16</v>
      </c>
      <c r="B18" s="76"/>
      <c r="C18" s="83"/>
      <c r="D18" s="83"/>
      <c r="AB18" s="78"/>
      <c r="AC18" s="78"/>
      <c r="BA18" s="72">
        <f ca="1" t="shared" si="0"/>
      </c>
      <c r="BB18" s="73">
        <f t="shared" si="1"/>
      </c>
      <c r="BC18" s="74">
        <f ca="1" t="shared" si="2"/>
      </c>
      <c r="BD18" s="73">
        <f ca="1">IF(BC18="","",IF(INDIRECT(B18&amp;"!$EP$12")=0,"",INT(MID(TEXT('請求書'!$D$20,"yyyymmdd"),1,6)&amp;TEXT(INDIRECT(B18&amp;"!$EP$12"),"00"))))</f>
      </c>
      <c r="BE18" s="73">
        <f ca="1">IF(BC18="","",IF(INDIRECT(B18&amp;"!$EP$13")=0,"",INT(MID(TEXT('請求書'!$D$20,"yyyymmdd"),1,6)&amp;TEXT(INDIRECT(B18&amp;"!$EP$13"),"00"))))</f>
      </c>
      <c r="BF18" s="73">
        <f t="shared" si="3"/>
      </c>
      <c r="BG18" s="73">
        <f t="shared" si="4"/>
      </c>
    </row>
    <row r="19" spans="1:59" ht="13.5">
      <c r="A19" s="55">
        <f>HYPERLINK("#"&amp;INT('受給者一覧'!B19)&amp;"!g3",ROW(A19)-2)</f>
        <v>17</v>
      </c>
      <c r="B19" s="76"/>
      <c r="C19" s="83"/>
      <c r="D19" s="83"/>
      <c r="AB19" s="78"/>
      <c r="AC19" s="78"/>
      <c r="BA19" s="72">
        <f ca="1" t="shared" si="0"/>
      </c>
      <c r="BB19" s="73">
        <f t="shared" si="1"/>
      </c>
      <c r="BC19" s="74">
        <f ca="1" t="shared" si="2"/>
      </c>
      <c r="BD19" s="73">
        <f ca="1">IF(BC19="","",IF(INDIRECT(B19&amp;"!$EP$12")=0,"",INT(MID(TEXT('請求書'!$D$20,"yyyymmdd"),1,6)&amp;TEXT(INDIRECT(B19&amp;"!$EP$12"),"00"))))</f>
      </c>
      <c r="BE19" s="73">
        <f ca="1">IF(BC19="","",IF(INDIRECT(B19&amp;"!$EP$13")=0,"",INT(MID(TEXT('請求書'!$D$20,"yyyymmdd"),1,6)&amp;TEXT(INDIRECT(B19&amp;"!$EP$13"),"00"))))</f>
      </c>
      <c r="BF19" s="73">
        <f t="shared" si="3"/>
      </c>
      <c r="BG19" s="73">
        <f t="shared" si="4"/>
      </c>
    </row>
    <row r="20" spans="1:59" ht="13.5">
      <c r="A20" s="55">
        <f>HYPERLINK("#"&amp;INT('受給者一覧'!B20)&amp;"!g3",ROW(A20)-2)</f>
        <v>18</v>
      </c>
      <c r="B20" s="76"/>
      <c r="C20" s="83"/>
      <c r="D20" s="83"/>
      <c r="AB20" s="78"/>
      <c r="AC20" s="78"/>
      <c r="BA20" s="72">
        <f ca="1" t="shared" si="0"/>
      </c>
      <c r="BB20" s="73">
        <f t="shared" si="1"/>
      </c>
      <c r="BC20" s="74">
        <f ca="1" t="shared" si="2"/>
      </c>
      <c r="BD20" s="73">
        <f ca="1">IF(BC20="","",IF(INDIRECT(B20&amp;"!$EP$12")=0,"",INT(MID(TEXT('請求書'!$D$20,"yyyymmdd"),1,6)&amp;TEXT(INDIRECT(B20&amp;"!$EP$12"),"00"))))</f>
      </c>
      <c r="BE20" s="73">
        <f ca="1">IF(BC20="","",IF(INDIRECT(B20&amp;"!$EP$13")=0,"",INT(MID(TEXT('請求書'!$D$20,"yyyymmdd"),1,6)&amp;TEXT(INDIRECT(B20&amp;"!$EP$13"),"00"))))</f>
      </c>
      <c r="BF20" s="73">
        <f t="shared" si="3"/>
      </c>
      <c r="BG20" s="73">
        <f t="shared" si="4"/>
      </c>
    </row>
    <row r="21" spans="1:59" ht="13.5">
      <c r="A21" s="55">
        <f>HYPERLINK("#"&amp;INT('受給者一覧'!B21)&amp;"!g3",ROW(A21)-2)</f>
        <v>19</v>
      </c>
      <c r="B21" s="76"/>
      <c r="C21" s="83"/>
      <c r="D21" s="83"/>
      <c r="AB21" s="78"/>
      <c r="AC21" s="78"/>
      <c r="BA21" s="72">
        <f ca="1" t="shared" si="0"/>
      </c>
      <c r="BB21" s="73">
        <f t="shared" si="1"/>
      </c>
      <c r="BC21" s="74">
        <f ca="1" t="shared" si="2"/>
      </c>
      <c r="BD21" s="73">
        <f ca="1">IF(BC21="","",IF(INDIRECT(B21&amp;"!$EP$12")=0,"",INT(MID(TEXT('請求書'!$D$20,"yyyymmdd"),1,6)&amp;TEXT(INDIRECT(B21&amp;"!$EP$12"),"00"))))</f>
      </c>
      <c r="BE21" s="73">
        <f ca="1">IF(BC21="","",IF(INDIRECT(B21&amp;"!$EP$13")=0,"",INT(MID(TEXT('請求書'!$D$20,"yyyymmdd"),1,6)&amp;TEXT(INDIRECT(B21&amp;"!$EP$13"),"00"))))</f>
      </c>
      <c r="BF21" s="73">
        <f t="shared" si="3"/>
      </c>
      <c r="BG21" s="73">
        <f t="shared" si="4"/>
      </c>
    </row>
    <row r="22" spans="1:59" ht="13.5">
      <c r="A22" s="55">
        <f>HYPERLINK("#"&amp;INT('受給者一覧'!B22)&amp;"!g3",ROW(A22)-2)</f>
        <v>20</v>
      </c>
      <c r="B22" s="76"/>
      <c r="C22" s="83"/>
      <c r="D22" s="83"/>
      <c r="AB22" s="78"/>
      <c r="AC22" s="78"/>
      <c r="BA22" s="72">
        <f ca="1" t="shared" si="0"/>
      </c>
      <c r="BB22" s="73">
        <f t="shared" si="1"/>
      </c>
      <c r="BC22" s="74">
        <f ca="1" t="shared" si="2"/>
      </c>
      <c r="BD22" s="73">
        <f ca="1">IF(BC22="","",IF(INDIRECT(B22&amp;"!$EP$12")=0,"",INT(MID(TEXT('請求書'!$D$20,"yyyymmdd"),1,6)&amp;TEXT(INDIRECT(B22&amp;"!$EP$12"),"00"))))</f>
      </c>
      <c r="BE22" s="73">
        <f ca="1">IF(BC22="","",IF(INDIRECT(B22&amp;"!$EP$13")=0,"",INT(MID(TEXT('請求書'!$D$20,"yyyymmdd"),1,6)&amp;TEXT(INDIRECT(B22&amp;"!$EP$13"),"00"))))</f>
      </c>
      <c r="BF22" s="73">
        <f t="shared" si="3"/>
      </c>
      <c r="BG22" s="73">
        <f t="shared" si="4"/>
      </c>
    </row>
    <row r="23" spans="1:59" ht="13.5">
      <c r="A23" s="55">
        <f>HYPERLINK("#"&amp;INT('受給者一覧'!B23)&amp;"!g3",ROW(A23)-2)</f>
        <v>21</v>
      </c>
      <c r="B23" s="76"/>
      <c r="C23" s="83"/>
      <c r="D23" s="83"/>
      <c r="AB23" s="78"/>
      <c r="AC23" s="78"/>
      <c r="BA23" s="72">
        <f ca="1" t="shared" si="0"/>
      </c>
      <c r="BB23" s="73">
        <f t="shared" si="1"/>
      </c>
      <c r="BC23" s="74">
        <f ca="1" t="shared" si="2"/>
      </c>
      <c r="BD23" s="73">
        <f ca="1">IF(BC23="","",IF(INDIRECT(B23&amp;"!$EP$12")=0,"",INT(MID(TEXT('請求書'!$D$20,"yyyymmdd"),1,6)&amp;TEXT(INDIRECT(B23&amp;"!$EP$12"),"00"))))</f>
      </c>
      <c r="BE23" s="73">
        <f ca="1">IF(BC23="","",IF(INDIRECT(B23&amp;"!$EP$13")=0,"",INT(MID(TEXT('請求書'!$D$20,"yyyymmdd"),1,6)&amp;TEXT(INDIRECT(B23&amp;"!$EP$13"),"00"))))</f>
      </c>
      <c r="BF23" s="73">
        <f t="shared" si="3"/>
      </c>
      <c r="BG23" s="73">
        <f t="shared" si="4"/>
      </c>
    </row>
    <row r="24" spans="1:59" ht="13.5">
      <c r="A24" s="55">
        <f>HYPERLINK("#"&amp;INT('受給者一覧'!B24)&amp;"!g3",ROW(A24)-2)</f>
        <v>22</v>
      </c>
      <c r="B24" s="76"/>
      <c r="C24" s="83"/>
      <c r="D24" s="83"/>
      <c r="AB24" s="78"/>
      <c r="AC24" s="78"/>
      <c r="BA24" s="72">
        <f ca="1" t="shared" si="0"/>
      </c>
      <c r="BB24" s="73">
        <f t="shared" si="1"/>
      </c>
      <c r="BC24" s="74">
        <f ca="1" t="shared" si="2"/>
      </c>
      <c r="BD24" s="73">
        <f ca="1">IF(BC24="","",IF(INDIRECT(B24&amp;"!$EP$12")=0,"",INT(MID(TEXT('請求書'!$D$20,"yyyymmdd"),1,6)&amp;TEXT(INDIRECT(B24&amp;"!$EP$12"),"00"))))</f>
      </c>
      <c r="BE24" s="73">
        <f ca="1">IF(BC24="","",IF(INDIRECT(B24&amp;"!$EP$13")=0,"",INT(MID(TEXT('請求書'!$D$20,"yyyymmdd"),1,6)&amp;TEXT(INDIRECT(B24&amp;"!$EP$13"),"00"))))</f>
      </c>
      <c r="BF24" s="73">
        <f t="shared" si="3"/>
      </c>
      <c r="BG24" s="73">
        <f t="shared" si="4"/>
      </c>
    </row>
    <row r="25" spans="1:59" ht="13.5">
      <c r="A25" s="55">
        <f>HYPERLINK("#"&amp;INT('受給者一覧'!B25)&amp;"!g3",ROW(A25)-2)</f>
        <v>23</v>
      </c>
      <c r="B25" s="76"/>
      <c r="C25" s="83"/>
      <c r="D25" s="83"/>
      <c r="AB25" s="78"/>
      <c r="AC25" s="78"/>
      <c r="BA25" s="72">
        <f ca="1" t="shared" si="0"/>
      </c>
      <c r="BB25" s="73">
        <f t="shared" si="1"/>
      </c>
      <c r="BC25" s="74">
        <f ca="1" t="shared" si="2"/>
      </c>
      <c r="BD25" s="73">
        <f ca="1">IF(BC25="","",IF(INDIRECT(B25&amp;"!$EP$12")=0,"",INT(MID(TEXT('請求書'!$D$20,"yyyymmdd"),1,6)&amp;TEXT(INDIRECT(B25&amp;"!$EP$12"),"00"))))</f>
      </c>
      <c r="BE25" s="73">
        <f ca="1">IF(BC25="","",IF(INDIRECT(B25&amp;"!$EP$13")=0,"",INT(MID(TEXT('請求書'!$D$20,"yyyymmdd"),1,6)&amp;TEXT(INDIRECT(B25&amp;"!$EP$13"),"00"))))</f>
      </c>
      <c r="BF25" s="73">
        <f t="shared" si="3"/>
      </c>
      <c r="BG25" s="73">
        <f t="shared" si="4"/>
      </c>
    </row>
    <row r="26" spans="1:59" ht="13.5">
      <c r="A26" s="55">
        <f>HYPERLINK("#"&amp;INT('受給者一覧'!B26)&amp;"!g3",ROW(A26)-2)</f>
        <v>24</v>
      </c>
      <c r="B26" s="76"/>
      <c r="C26" s="83"/>
      <c r="D26" s="83"/>
      <c r="AB26" s="78"/>
      <c r="AC26" s="78"/>
      <c r="BA26" s="72">
        <f ca="1" t="shared" si="0"/>
      </c>
      <c r="BB26" s="73">
        <f t="shared" si="1"/>
      </c>
      <c r="BC26" s="74">
        <f ca="1" t="shared" si="2"/>
      </c>
      <c r="BD26" s="73">
        <f ca="1">IF(BC26="","",IF(INDIRECT(B26&amp;"!$EP$12")=0,"",INT(MID(TEXT('請求書'!$D$20,"yyyymmdd"),1,6)&amp;TEXT(INDIRECT(B26&amp;"!$EP$12"),"00"))))</f>
      </c>
      <c r="BE26" s="73">
        <f ca="1">IF(BC26="","",IF(INDIRECT(B26&amp;"!$EP$13")=0,"",INT(MID(TEXT('請求書'!$D$20,"yyyymmdd"),1,6)&amp;TEXT(INDIRECT(B26&amp;"!$EP$13"),"00"))))</f>
      </c>
      <c r="BF26" s="73">
        <f t="shared" si="3"/>
      </c>
      <c r="BG26" s="73">
        <f t="shared" si="4"/>
      </c>
    </row>
    <row r="27" spans="1:59" ht="13.5">
      <c r="A27" s="55">
        <f>HYPERLINK("#"&amp;INT('受給者一覧'!B27)&amp;"!g3",ROW(A27)-2)</f>
        <v>25</v>
      </c>
      <c r="B27" s="76"/>
      <c r="C27" s="83"/>
      <c r="D27" s="83"/>
      <c r="AB27" s="78"/>
      <c r="AC27" s="78"/>
      <c r="BA27" s="72">
        <f ca="1" t="shared" si="0"/>
      </c>
      <c r="BB27" s="73">
        <f t="shared" si="1"/>
      </c>
      <c r="BC27" s="74">
        <f ca="1" t="shared" si="2"/>
      </c>
      <c r="BD27" s="73">
        <f ca="1">IF(BC27="","",IF(INDIRECT(B27&amp;"!$EP$12")=0,"",INT(MID(TEXT('請求書'!$D$20,"yyyymmdd"),1,6)&amp;TEXT(INDIRECT(B27&amp;"!$EP$12"),"00"))))</f>
      </c>
      <c r="BE27" s="73">
        <f ca="1">IF(BC27="","",IF(INDIRECT(B27&amp;"!$EP$13")=0,"",INT(MID(TEXT('請求書'!$D$20,"yyyymmdd"),1,6)&amp;TEXT(INDIRECT(B27&amp;"!$EP$13"),"00"))))</f>
      </c>
      <c r="BF27" s="73">
        <f t="shared" si="3"/>
      </c>
      <c r="BG27" s="73">
        <f t="shared" si="4"/>
      </c>
    </row>
    <row r="28" spans="1:59" ht="13.5">
      <c r="A28" s="55">
        <f>HYPERLINK("#"&amp;INT('受給者一覧'!B28)&amp;"!g3",ROW(A28)-2)</f>
        <v>26</v>
      </c>
      <c r="B28" s="76"/>
      <c r="C28" s="83"/>
      <c r="D28" s="83"/>
      <c r="AB28" s="78"/>
      <c r="AC28" s="78"/>
      <c r="BA28" s="72">
        <f ca="1" t="shared" si="0"/>
      </c>
      <c r="BB28" s="73">
        <f t="shared" si="1"/>
      </c>
      <c r="BC28" s="74">
        <f ca="1" t="shared" si="2"/>
      </c>
      <c r="BD28" s="73">
        <f ca="1">IF(BC28="","",IF(INDIRECT(B28&amp;"!$EP$12")=0,"",INT(MID(TEXT('請求書'!$D$20,"yyyymmdd"),1,6)&amp;TEXT(INDIRECT(B28&amp;"!$EP$12"),"00"))))</f>
      </c>
      <c r="BE28" s="73">
        <f ca="1">IF(BC28="","",IF(INDIRECT(B28&amp;"!$EP$13")=0,"",INT(MID(TEXT('請求書'!$D$20,"yyyymmdd"),1,6)&amp;TEXT(INDIRECT(B28&amp;"!$EP$13"),"00"))))</f>
      </c>
      <c r="BF28" s="73">
        <f t="shared" si="3"/>
      </c>
      <c r="BG28" s="73">
        <f t="shared" si="4"/>
      </c>
    </row>
    <row r="29" spans="1:59" ht="13.5">
      <c r="A29" s="55">
        <f>HYPERLINK("#"&amp;INT('受給者一覧'!B29)&amp;"!g3",ROW(A29)-2)</f>
        <v>27</v>
      </c>
      <c r="B29" s="76"/>
      <c r="C29" s="83"/>
      <c r="D29" s="83"/>
      <c r="AB29" s="78"/>
      <c r="AC29" s="78"/>
      <c r="BA29" s="72">
        <f ca="1" t="shared" si="0"/>
      </c>
      <c r="BB29" s="73">
        <f t="shared" si="1"/>
      </c>
      <c r="BC29" s="74">
        <f ca="1" t="shared" si="2"/>
      </c>
      <c r="BD29" s="73">
        <f ca="1">IF(BC29="","",IF(INDIRECT(B29&amp;"!$EP$12")=0,"",INT(MID(TEXT('請求書'!$D$20,"yyyymmdd"),1,6)&amp;TEXT(INDIRECT(B29&amp;"!$EP$12"),"00"))))</f>
      </c>
      <c r="BE29" s="73">
        <f ca="1">IF(BC29="","",IF(INDIRECT(B29&amp;"!$EP$13")=0,"",INT(MID(TEXT('請求書'!$D$20,"yyyymmdd"),1,6)&amp;TEXT(INDIRECT(B29&amp;"!$EP$13"),"00"))))</f>
      </c>
      <c r="BF29" s="73">
        <f t="shared" si="3"/>
      </c>
      <c r="BG29" s="73">
        <f t="shared" si="4"/>
      </c>
    </row>
    <row r="30" spans="1:59" ht="13.5">
      <c r="A30" s="55">
        <f>HYPERLINK("#"&amp;INT('受給者一覧'!B30)&amp;"!g3",ROW(A30)-2)</f>
        <v>28</v>
      </c>
      <c r="B30" s="76"/>
      <c r="C30" s="83"/>
      <c r="D30" s="83"/>
      <c r="AB30" s="78"/>
      <c r="AC30" s="78"/>
      <c r="BA30" s="72">
        <f ca="1" t="shared" si="0"/>
      </c>
      <c r="BB30" s="73">
        <f t="shared" si="1"/>
      </c>
      <c r="BC30" s="74">
        <f ca="1" t="shared" si="2"/>
      </c>
      <c r="BD30" s="73">
        <f ca="1">IF(BC30="","",IF(INDIRECT(B30&amp;"!$EP$12")=0,"",INT(MID(TEXT('請求書'!$D$20,"yyyymmdd"),1,6)&amp;TEXT(INDIRECT(B30&amp;"!$EP$12"),"00"))))</f>
      </c>
      <c r="BE30" s="73">
        <f ca="1">IF(BC30="","",IF(INDIRECT(B30&amp;"!$EP$13")=0,"",INT(MID(TEXT('請求書'!$D$20,"yyyymmdd"),1,6)&amp;TEXT(INDIRECT(B30&amp;"!$EP$13"),"00"))))</f>
      </c>
      <c r="BF30" s="73">
        <f t="shared" si="3"/>
      </c>
      <c r="BG30" s="73">
        <f t="shared" si="4"/>
      </c>
    </row>
    <row r="31" spans="1:59" ht="13.5">
      <c r="A31" s="55">
        <f>HYPERLINK("#"&amp;INT('受給者一覧'!B31)&amp;"!g3",ROW(A31)-2)</f>
        <v>29</v>
      </c>
      <c r="B31" s="76"/>
      <c r="C31" s="83"/>
      <c r="D31" s="83"/>
      <c r="AB31" s="78"/>
      <c r="AC31" s="78"/>
      <c r="BA31" s="72">
        <f ca="1" t="shared" si="0"/>
      </c>
      <c r="BB31" s="73">
        <f t="shared" si="1"/>
      </c>
      <c r="BC31" s="74">
        <f ca="1" t="shared" si="2"/>
      </c>
      <c r="BD31" s="73">
        <f ca="1">IF(BC31="","",IF(INDIRECT(B31&amp;"!$EP$12")=0,"",INT(MID(TEXT('請求書'!$D$20,"yyyymmdd"),1,6)&amp;TEXT(INDIRECT(B31&amp;"!$EP$12"),"00"))))</f>
      </c>
      <c r="BE31" s="73">
        <f ca="1">IF(BC31="","",IF(INDIRECT(B31&amp;"!$EP$13")=0,"",INT(MID(TEXT('請求書'!$D$20,"yyyymmdd"),1,6)&amp;TEXT(INDIRECT(B31&amp;"!$EP$13"),"00"))))</f>
      </c>
      <c r="BF31" s="73">
        <f t="shared" si="3"/>
      </c>
      <c r="BG31" s="73">
        <f t="shared" si="4"/>
      </c>
    </row>
    <row r="32" spans="1:59" ht="13.5">
      <c r="A32" s="55">
        <f>HYPERLINK("#"&amp;INT('受給者一覧'!B32)&amp;"!g3",ROW(A32)-2)</f>
        <v>30</v>
      </c>
      <c r="B32" s="76"/>
      <c r="C32" s="83"/>
      <c r="D32" s="83"/>
      <c r="AB32" s="78"/>
      <c r="AC32" s="78"/>
      <c r="BA32" s="72">
        <f ca="1" t="shared" si="0"/>
      </c>
      <c r="BB32" s="73">
        <f t="shared" si="1"/>
      </c>
      <c r="BC32" s="74">
        <f ca="1" t="shared" si="2"/>
      </c>
      <c r="BD32" s="73">
        <f ca="1">IF(BC32="","",IF(INDIRECT(B32&amp;"!$EP$12")=0,"",INT(MID(TEXT('請求書'!$D$20,"yyyymmdd"),1,6)&amp;TEXT(INDIRECT(B32&amp;"!$EP$12"),"00"))))</f>
      </c>
      <c r="BE32" s="73">
        <f ca="1">IF(BC32="","",IF(INDIRECT(B32&amp;"!$EP$13")=0,"",INT(MID(TEXT('請求書'!$D$20,"yyyymmdd"),1,6)&amp;TEXT(INDIRECT(B32&amp;"!$EP$13"),"00"))))</f>
      </c>
      <c r="BF32" s="73">
        <f t="shared" si="3"/>
      </c>
      <c r="BG32" s="73">
        <f t="shared" si="4"/>
      </c>
    </row>
    <row r="33" spans="1:59" ht="13.5">
      <c r="A33" s="55">
        <f>HYPERLINK("#"&amp;INT('受給者一覧'!B33)&amp;"!g3",ROW(A33)-2)</f>
        <v>31</v>
      </c>
      <c r="B33" s="76"/>
      <c r="C33" s="83"/>
      <c r="D33" s="83"/>
      <c r="AB33" s="78"/>
      <c r="AC33" s="78"/>
      <c r="BA33" s="72">
        <f ca="1" t="shared" si="0"/>
      </c>
      <c r="BB33" s="73">
        <f t="shared" si="1"/>
      </c>
      <c r="BC33" s="74">
        <f ca="1" t="shared" si="2"/>
      </c>
      <c r="BD33" s="73">
        <f ca="1">IF(BC33="","",IF(INDIRECT(B33&amp;"!$EP$12")=0,"",INT(MID(TEXT('請求書'!$D$20,"yyyymmdd"),1,6)&amp;TEXT(INDIRECT(B33&amp;"!$EP$12"),"00"))))</f>
      </c>
      <c r="BE33" s="73">
        <f ca="1">IF(BC33="","",IF(INDIRECT(B33&amp;"!$EP$13")=0,"",INT(MID(TEXT('請求書'!$D$20,"yyyymmdd"),1,6)&amp;TEXT(INDIRECT(B33&amp;"!$EP$13"),"00"))))</f>
      </c>
      <c r="BF33" s="73">
        <f t="shared" si="3"/>
      </c>
      <c r="BG33" s="73">
        <f t="shared" si="4"/>
      </c>
    </row>
    <row r="34" spans="1:59" ht="13.5">
      <c r="A34" s="55">
        <f>HYPERLINK("#"&amp;INT('受給者一覧'!B34)&amp;"!g3",ROW(A34)-2)</f>
        <v>32</v>
      </c>
      <c r="B34" s="76"/>
      <c r="C34" s="83"/>
      <c r="D34" s="83"/>
      <c r="AB34" s="78"/>
      <c r="AC34" s="78"/>
      <c r="BA34" s="72">
        <f ca="1" t="shared" si="0"/>
      </c>
      <c r="BB34" s="73">
        <f t="shared" si="1"/>
      </c>
      <c r="BC34" s="74">
        <f ca="1" t="shared" si="2"/>
      </c>
      <c r="BD34" s="73">
        <f ca="1">IF(BC34="","",IF(INDIRECT(B34&amp;"!$EP$12")=0,"",INT(MID(TEXT('請求書'!$D$20,"yyyymmdd"),1,6)&amp;TEXT(INDIRECT(B34&amp;"!$EP$12"),"00"))))</f>
      </c>
      <c r="BE34" s="73">
        <f ca="1">IF(BC34="","",IF(INDIRECT(B34&amp;"!$EP$13")=0,"",INT(MID(TEXT('請求書'!$D$20,"yyyymmdd"),1,6)&amp;TEXT(INDIRECT(B34&amp;"!$EP$13"),"00"))))</f>
      </c>
      <c r="BF34" s="73">
        <f t="shared" si="3"/>
      </c>
      <c r="BG34" s="73">
        <f t="shared" si="4"/>
      </c>
    </row>
    <row r="35" spans="1:59" ht="13.5">
      <c r="A35" s="55">
        <f>HYPERLINK("#"&amp;INT('受給者一覧'!B35)&amp;"!g3",ROW(A35)-2)</f>
        <v>33</v>
      </c>
      <c r="B35" s="76"/>
      <c r="C35" s="83"/>
      <c r="D35" s="83"/>
      <c r="AB35" s="78"/>
      <c r="AC35" s="78"/>
      <c r="BA35" s="72">
        <f ca="1" t="shared" si="0"/>
      </c>
      <c r="BB35" s="73">
        <f t="shared" si="1"/>
      </c>
      <c r="BC35" s="74">
        <f ca="1" t="shared" si="2"/>
      </c>
      <c r="BD35" s="73">
        <f ca="1">IF(BC35="","",IF(INDIRECT(B35&amp;"!$EP$12")=0,"",INT(MID(TEXT('請求書'!$D$20,"yyyymmdd"),1,6)&amp;TEXT(INDIRECT(B35&amp;"!$EP$12"),"00"))))</f>
      </c>
      <c r="BE35" s="73">
        <f ca="1">IF(BC35="","",IF(INDIRECT(B35&amp;"!$EP$13")=0,"",INT(MID(TEXT('請求書'!$D$20,"yyyymmdd"),1,6)&amp;TEXT(INDIRECT(B35&amp;"!$EP$13"),"00"))))</f>
      </c>
      <c r="BF35" s="73">
        <f t="shared" si="3"/>
      </c>
      <c r="BG35" s="73">
        <f t="shared" si="4"/>
      </c>
    </row>
    <row r="36" spans="1:59" ht="13.5">
      <c r="A36" s="55">
        <f>HYPERLINK("#"&amp;INT('受給者一覧'!B36)&amp;"!g3",ROW(A36)-2)</f>
        <v>34</v>
      </c>
      <c r="B36" s="76"/>
      <c r="C36" s="83"/>
      <c r="D36" s="83"/>
      <c r="AB36" s="78"/>
      <c r="AC36" s="78"/>
      <c r="BA36" s="72">
        <f ca="1" t="shared" si="0"/>
      </c>
      <c r="BB36" s="73">
        <f t="shared" si="1"/>
      </c>
      <c r="BC36" s="74">
        <f ca="1" t="shared" si="2"/>
      </c>
      <c r="BD36" s="73">
        <f ca="1">IF(BC36="","",IF(INDIRECT(B36&amp;"!$EP$12")=0,"",INT(MID(TEXT('請求書'!$D$20,"yyyymmdd"),1,6)&amp;TEXT(INDIRECT(B36&amp;"!$EP$12"),"00"))))</f>
      </c>
      <c r="BE36" s="73">
        <f ca="1">IF(BC36="","",IF(INDIRECT(B36&amp;"!$EP$13")=0,"",INT(MID(TEXT('請求書'!$D$20,"yyyymmdd"),1,6)&amp;TEXT(INDIRECT(B36&amp;"!$EP$13"),"00"))))</f>
      </c>
      <c r="BF36" s="73">
        <f t="shared" si="3"/>
      </c>
      <c r="BG36" s="73">
        <f t="shared" si="4"/>
      </c>
    </row>
    <row r="37" spans="1:59" ht="13.5">
      <c r="A37" s="55">
        <f>HYPERLINK("#"&amp;INT('受給者一覧'!B37)&amp;"!g3",ROW(A37)-2)</f>
        <v>35</v>
      </c>
      <c r="C37" s="83"/>
      <c r="D37" s="83"/>
      <c r="AB37" s="78"/>
      <c r="AC37" s="78"/>
      <c r="BA37" s="72">
        <f ca="1" t="shared" si="0"/>
      </c>
      <c r="BB37" s="73">
        <f t="shared" si="1"/>
      </c>
      <c r="BC37" s="74">
        <f ca="1" t="shared" si="2"/>
      </c>
      <c r="BD37" s="73">
        <f ca="1">IF(BC37="","",IF(INDIRECT(B37&amp;"!$EP$12")=0,"",INT(MID(TEXT('請求書'!$D$20,"yyyymmdd"),1,6)&amp;TEXT(INDIRECT(B37&amp;"!$EP$12"),"00"))))</f>
      </c>
      <c r="BE37" s="73">
        <f ca="1">IF(BC37="","",IF(INDIRECT(B37&amp;"!$EP$13")=0,"",INT(MID(TEXT('請求書'!$D$20,"yyyymmdd"),1,6)&amp;TEXT(INDIRECT(B37&amp;"!$EP$13"),"00"))))</f>
      </c>
      <c r="BF37" s="73">
        <f t="shared" si="3"/>
      </c>
      <c r="BG37" s="73">
        <f t="shared" si="4"/>
      </c>
    </row>
    <row r="38" spans="1:59" ht="13.5">
      <c r="A38" s="55">
        <f>HYPERLINK("#"&amp;INT('受給者一覧'!B38)&amp;"!g3",ROW(A38)-2)</f>
        <v>36</v>
      </c>
      <c r="C38" s="83"/>
      <c r="D38" s="83"/>
      <c r="AB38" s="78"/>
      <c r="AC38" s="78"/>
      <c r="BA38" s="72">
        <f ca="1" t="shared" si="0"/>
      </c>
      <c r="BB38" s="73">
        <f t="shared" si="1"/>
      </c>
      <c r="BC38" s="74">
        <f ca="1" t="shared" si="2"/>
      </c>
      <c r="BD38" s="73">
        <f ca="1">IF(BC38="","",IF(INDIRECT(B38&amp;"!$EP$12")=0,"",INT(MID(TEXT('請求書'!$D$20,"yyyymmdd"),1,6)&amp;TEXT(INDIRECT(B38&amp;"!$EP$12"),"00"))))</f>
      </c>
      <c r="BE38" s="73">
        <f ca="1">IF(BC38="","",IF(INDIRECT(B38&amp;"!$EP$13")=0,"",INT(MID(TEXT('請求書'!$D$20,"yyyymmdd"),1,6)&amp;TEXT(INDIRECT(B38&amp;"!$EP$13"),"00"))))</f>
      </c>
      <c r="BF38" s="73">
        <f t="shared" si="3"/>
      </c>
      <c r="BG38" s="73">
        <f t="shared" si="4"/>
      </c>
    </row>
    <row r="39" spans="1:59" ht="13.5">
      <c r="A39" s="55">
        <f>HYPERLINK("#"&amp;INT('受給者一覧'!B39)&amp;"!g3",ROW(A39)-2)</f>
        <v>37</v>
      </c>
      <c r="C39" s="83"/>
      <c r="D39" s="83"/>
      <c r="AB39" s="78"/>
      <c r="AC39" s="78"/>
      <c r="BA39" s="72">
        <f ca="1" t="shared" si="0"/>
      </c>
      <c r="BB39" s="73">
        <f t="shared" si="1"/>
      </c>
      <c r="BC39" s="74">
        <f ca="1" t="shared" si="2"/>
      </c>
      <c r="BD39" s="73">
        <f ca="1">IF(BC39="","",IF(INDIRECT(B39&amp;"!$EP$12")=0,"",INT(MID(TEXT('請求書'!$D$20,"yyyymmdd"),1,6)&amp;TEXT(INDIRECT(B39&amp;"!$EP$12"),"00"))))</f>
      </c>
      <c r="BE39" s="73">
        <f ca="1">IF(BC39="","",IF(INDIRECT(B39&amp;"!$EP$13")=0,"",INT(MID(TEXT('請求書'!$D$20,"yyyymmdd"),1,6)&amp;TEXT(INDIRECT(B39&amp;"!$EP$13"),"00"))))</f>
      </c>
      <c r="BF39" s="73">
        <f t="shared" si="3"/>
      </c>
      <c r="BG39" s="73">
        <f t="shared" si="4"/>
      </c>
    </row>
    <row r="40" spans="1:59" ht="13.5">
      <c r="A40" s="55">
        <f>HYPERLINK("#"&amp;INT('受給者一覧'!B40)&amp;"!g3",ROW(A40)-2)</f>
        <v>38</v>
      </c>
      <c r="C40" s="83"/>
      <c r="D40" s="83"/>
      <c r="AB40" s="78"/>
      <c r="AC40" s="78"/>
      <c r="BA40" s="72">
        <f ca="1" t="shared" si="0"/>
      </c>
      <c r="BB40" s="73">
        <f t="shared" si="1"/>
      </c>
      <c r="BC40" s="74">
        <f ca="1" t="shared" si="2"/>
      </c>
      <c r="BD40" s="73">
        <f ca="1">IF(BC40="","",IF(INDIRECT(B40&amp;"!$EP$12")=0,"",INT(MID(TEXT('請求書'!$D$20,"yyyymmdd"),1,6)&amp;TEXT(INDIRECT(B40&amp;"!$EP$12"),"00"))))</f>
      </c>
      <c r="BE40" s="73">
        <f ca="1">IF(BC40="","",IF(INDIRECT(B40&amp;"!$EP$13")=0,"",INT(MID(TEXT('請求書'!$D$20,"yyyymmdd"),1,6)&amp;TEXT(INDIRECT(B40&amp;"!$EP$13"),"00"))))</f>
      </c>
      <c r="BF40" s="73">
        <f t="shared" si="3"/>
      </c>
      <c r="BG40" s="73">
        <f t="shared" si="4"/>
      </c>
    </row>
    <row r="41" spans="1:59" ht="13.5">
      <c r="A41" s="55">
        <f>HYPERLINK("#"&amp;INT('受給者一覧'!B41)&amp;"!g3",ROW(A41)-2)</f>
        <v>39</v>
      </c>
      <c r="C41" s="83"/>
      <c r="D41" s="83"/>
      <c r="AB41" s="78"/>
      <c r="AC41" s="78"/>
      <c r="BA41" s="72">
        <f ca="1" t="shared" si="0"/>
      </c>
      <c r="BB41" s="73">
        <f t="shared" si="1"/>
      </c>
      <c r="BC41" s="74">
        <f ca="1" t="shared" si="2"/>
      </c>
      <c r="BD41" s="73">
        <f ca="1">IF(BC41="","",IF(INDIRECT(B41&amp;"!$EP$12")=0,"",INT(MID(TEXT('請求書'!$D$20,"yyyymmdd"),1,6)&amp;TEXT(INDIRECT(B41&amp;"!$EP$12"),"00"))))</f>
      </c>
      <c r="BE41" s="73">
        <f ca="1">IF(BC41="","",IF(INDIRECT(B41&amp;"!$EP$13")=0,"",INT(MID(TEXT('請求書'!$D$20,"yyyymmdd"),1,6)&amp;TEXT(INDIRECT(B41&amp;"!$EP$13"),"00"))))</f>
      </c>
      <c r="BF41" s="73">
        <f t="shared" si="3"/>
      </c>
      <c r="BG41" s="73">
        <f t="shared" si="4"/>
      </c>
    </row>
    <row r="42" spans="1:59" ht="13.5">
      <c r="A42" s="55">
        <f>HYPERLINK("#"&amp;INT('受給者一覧'!B42)&amp;"!g3",ROW(A42)-2)</f>
        <v>40</v>
      </c>
      <c r="C42" s="83"/>
      <c r="D42" s="83"/>
      <c r="AB42" s="78"/>
      <c r="AC42" s="78"/>
      <c r="BA42" s="72">
        <f ca="1" t="shared" si="0"/>
      </c>
      <c r="BB42" s="73">
        <f t="shared" si="1"/>
      </c>
      <c r="BC42" s="74">
        <f ca="1" t="shared" si="2"/>
      </c>
      <c r="BD42" s="73">
        <f ca="1">IF(BC42="","",IF(INDIRECT(B42&amp;"!$EP$12")=0,"",INT(MID(TEXT('請求書'!$D$20,"yyyymmdd"),1,6)&amp;TEXT(INDIRECT(B42&amp;"!$EP$12"),"00"))))</f>
      </c>
      <c r="BE42" s="73">
        <f ca="1">IF(BC42="","",IF(INDIRECT(B42&amp;"!$EP$13")=0,"",INT(MID(TEXT('請求書'!$D$20,"yyyymmdd"),1,6)&amp;TEXT(INDIRECT(B42&amp;"!$EP$13"),"00"))))</f>
      </c>
      <c r="BF42" s="73">
        <f t="shared" si="3"/>
      </c>
      <c r="BG42" s="73">
        <f t="shared" si="4"/>
      </c>
    </row>
    <row r="43" spans="1:59" ht="13.5">
      <c r="A43" s="55">
        <f>HYPERLINK("#"&amp;INT('受給者一覧'!B43)&amp;"!g3",ROW(A43)-2)</f>
        <v>41</v>
      </c>
      <c r="C43" s="83"/>
      <c r="D43" s="83"/>
      <c r="AB43" s="78"/>
      <c r="AC43" s="78"/>
      <c r="BA43" s="72">
        <f ca="1" t="shared" si="0"/>
      </c>
      <c r="BB43" s="73">
        <f t="shared" si="1"/>
      </c>
      <c r="BC43" s="74">
        <f ca="1" t="shared" si="2"/>
      </c>
      <c r="BD43" s="73">
        <f ca="1">IF(BC43="","",IF(INDIRECT(B43&amp;"!$EP$12")=0,"",INT(MID(TEXT('請求書'!$D$20,"yyyymmdd"),1,6)&amp;TEXT(INDIRECT(B43&amp;"!$EP$12"),"00"))))</f>
      </c>
      <c r="BE43" s="73">
        <f ca="1">IF(BC43="","",IF(INDIRECT(B43&amp;"!$EP$13")=0,"",INT(MID(TEXT('請求書'!$D$20,"yyyymmdd"),1,6)&amp;TEXT(INDIRECT(B43&amp;"!$EP$13"),"00"))))</f>
      </c>
      <c r="BF43" s="73">
        <f t="shared" si="3"/>
      </c>
      <c r="BG43" s="73">
        <f t="shared" si="4"/>
      </c>
    </row>
    <row r="44" spans="1:59" ht="13.5">
      <c r="A44" s="55">
        <f>HYPERLINK("#"&amp;INT('受給者一覧'!B44)&amp;"!g3",ROW(A44)-2)</f>
        <v>42</v>
      </c>
      <c r="C44" s="83"/>
      <c r="D44" s="83"/>
      <c r="AB44" s="78"/>
      <c r="AC44" s="78"/>
      <c r="BA44" s="72">
        <f ca="1" t="shared" si="0"/>
      </c>
      <c r="BB44" s="73">
        <f t="shared" si="1"/>
      </c>
      <c r="BC44" s="74">
        <f ca="1" t="shared" si="2"/>
      </c>
      <c r="BD44" s="73">
        <f ca="1">IF(BC44="","",IF(INDIRECT(B44&amp;"!$EP$12")=0,"",INT(MID(TEXT('請求書'!$D$20,"yyyymmdd"),1,6)&amp;TEXT(INDIRECT(B44&amp;"!$EP$12"),"00"))))</f>
      </c>
      <c r="BE44" s="73">
        <f ca="1">IF(BC44="","",IF(INDIRECT(B44&amp;"!$EP$13")=0,"",INT(MID(TEXT('請求書'!$D$20,"yyyymmdd"),1,6)&amp;TEXT(INDIRECT(B44&amp;"!$EP$13"),"00"))))</f>
      </c>
      <c r="BF44" s="73">
        <f t="shared" si="3"/>
      </c>
      <c r="BG44" s="73">
        <f t="shared" si="4"/>
      </c>
    </row>
    <row r="45" spans="1:59" ht="13.5">
      <c r="A45" s="55">
        <f>HYPERLINK("#"&amp;INT('受給者一覧'!B45)&amp;"!g3",ROW(A45)-2)</f>
        <v>43</v>
      </c>
      <c r="C45" s="83"/>
      <c r="D45" s="83"/>
      <c r="AB45" s="78"/>
      <c r="AC45" s="78"/>
      <c r="BA45" s="72">
        <f ca="1" t="shared" si="0"/>
      </c>
      <c r="BB45" s="73">
        <f t="shared" si="1"/>
      </c>
      <c r="BC45" s="74">
        <f ca="1" t="shared" si="2"/>
      </c>
      <c r="BD45" s="73">
        <f ca="1">IF(BC45="","",IF(INDIRECT(B45&amp;"!$EP$12")=0,"",INT(MID(TEXT('請求書'!$D$20,"yyyymmdd"),1,6)&amp;TEXT(INDIRECT(B45&amp;"!$EP$12"),"00"))))</f>
      </c>
      <c r="BE45" s="73">
        <f ca="1">IF(BC45="","",IF(INDIRECT(B45&amp;"!$EP$13")=0,"",INT(MID(TEXT('請求書'!$D$20,"yyyymmdd"),1,6)&amp;TEXT(INDIRECT(B45&amp;"!$EP$13"),"00"))))</f>
      </c>
      <c r="BF45" s="73">
        <f t="shared" si="3"/>
      </c>
      <c r="BG45" s="73">
        <f t="shared" si="4"/>
      </c>
    </row>
    <row r="46" spans="1:59" ht="13.5">
      <c r="A46" s="55">
        <f>HYPERLINK("#"&amp;INT('受給者一覧'!B46)&amp;"!g3",ROW(A46)-2)</f>
        <v>44</v>
      </c>
      <c r="C46" s="83"/>
      <c r="D46" s="83"/>
      <c r="AB46" s="78"/>
      <c r="AC46" s="78"/>
      <c r="BA46" s="72">
        <f ca="1" t="shared" si="0"/>
      </c>
      <c r="BB46" s="73">
        <f t="shared" si="1"/>
      </c>
      <c r="BC46" s="74">
        <f ca="1" t="shared" si="2"/>
      </c>
      <c r="BD46" s="73">
        <f ca="1">IF(BC46="","",IF(INDIRECT(B46&amp;"!$EP$12")=0,"",INT(MID(TEXT('請求書'!$D$20,"yyyymmdd"),1,6)&amp;TEXT(INDIRECT(B46&amp;"!$EP$12"),"00"))))</f>
      </c>
      <c r="BE46" s="73">
        <f ca="1">IF(BC46="","",IF(INDIRECT(B46&amp;"!$EP$13")=0,"",INT(MID(TEXT('請求書'!$D$20,"yyyymmdd"),1,6)&amp;TEXT(INDIRECT(B46&amp;"!$EP$13"),"00"))))</f>
      </c>
      <c r="BF46" s="73">
        <f t="shared" si="3"/>
      </c>
      <c r="BG46" s="73">
        <f t="shared" si="4"/>
      </c>
    </row>
    <row r="47" spans="1:59" ht="13.5">
      <c r="A47" s="55">
        <f>HYPERLINK("#"&amp;INT('受給者一覧'!B47)&amp;"!g3",ROW(A47)-2)</f>
        <v>45</v>
      </c>
      <c r="C47" s="83"/>
      <c r="D47" s="83"/>
      <c r="AB47" s="78"/>
      <c r="AC47" s="78"/>
      <c r="BA47" s="72">
        <f ca="1" t="shared" si="0"/>
      </c>
      <c r="BB47" s="73">
        <f t="shared" si="1"/>
      </c>
      <c r="BC47" s="74">
        <f ca="1" t="shared" si="2"/>
      </c>
      <c r="BD47" s="73">
        <f ca="1">IF(BC47="","",IF(INDIRECT(B47&amp;"!$EP$12")=0,"",INT(MID(TEXT('請求書'!$D$20,"yyyymmdd"),1,6)&amp;TEXT(INDIRECT(B47&amp;"!$EP$12"),"00"))))</f>
      </c>
      <c r="BE47" s="73">
        <f ca="1">IF(BC47="","",IF(INDIRECT(B47&amp;"!$EP$13")=0,"",INT(MID(TEXT('請求書'!$D$20,"yyyymmdd"),1,6)&amp;TEXT(INDIRECT(B47&amp;"!$EP$13"),"00"))))</f>
      </c>
      <c r="BF47" s="73">
        <f t="shared" si="3"/>
      </c>
      <c r="BG47" s="73">
        <f t="shared" si="4"/>
      </c>
    </row>
    <row r="48" spans="1:59" ht="13.5">
      <c r="A48" s="55">
        <f>HYPERLINK("#"&amp;INT('受給者一覧'!B48)&amp;"!g3",ROW(A48)-2)</f>
        <v>46</v>
      </c>
      <c r="C48" s="83"/>
      <c r="D48" s="83"/>
      <c r="AB48" s="78"/>
      <c r="AC48" s="78"/>
      <c r="BA48" s="72">
        <f ca="1" t="shared" si="0"/>
      </c>
      <c r="BB48" s="73">
        <f t="shared" si="1"/>
      </c>
      <c r="BC48" s="74">
        <f ca="1" t="shared" si="2"/>
      </c>
      <c r="BD48" s="73">
        <f ca="1">IF(BC48="","",IF(INDIRECT(B48&amp;"!$EP$12")=0,"",INT(MID(TEXT('請求書'!$D$20,"yyyymmdd"),1,6)&amp;TEXT(INDIRECT(B48&amp;"!$EP$12"),"00"))))</f>
      </c>
      <c r="BE48" s="73">
        <f ca="1">IF(BC48="","",IF(INDIRECT(B48&amp;"!$EP$13")=0,"",INT(MID(TEXT('請求書'!$D$20,"yyyymmdd"),1,6)&amp;TEXT(INDIRECT(B48&amp;"!$EP$13"),"00"))))</f>
      </c>
      <c r="BF48" s="73">
        <f t="shared" si="3"/>
      </c>
      <c r="BG48" s="73">
        <f t="shared" si="4"/>
      </c>
    </row>
    <row r="49" spans="1:59" ht="13.5">
      <c r="A49" s="55">
        <f>HYPERLINK("#"&amp;INT('受給者一覧'!B49)&amp;"!g3",ROW(A49)-2)</f>
        <v>47</v>
      </c>
      <c r="C49" s="83"/>
      <c r="D49" s="83"/>
      <c r="AB49" s="78"/>
      <c r="AC49" s="78"/>
      <c r="BA49" s="72">
        <f ca="1" t="shared" si="0"/>
      </c>
      <c r="BB49" s="73">
        <f t="shared" si="1"/>
      </c>
      <c r="BC49" s="74">
        <f ca="1" t="shared" si="2"/>
      </c>
      <c r="BD49" s="73">
        <f ca="1">IF(BC49="","",IF(INDIRECT(B49&amp;"!$EP$12")=0,"",INT(MID(TEXT('請求書'!$D$20,"yyyymmdd"),1,6)&amp;TEXT(INDIRECT(B49&amp;"!$EP$12"),"00"))))</f>
      </c>
      <c r="BE49" s="73">
        <f ca="1">IF(BC49="","",IF(INDIRECT(B49&amp;"!$EP$13")=0,"",INT(MID(TEXT('請求書'!$D$20,"yyyymmdd"),1,6)&amp;TEXT(INDIRECT(B49&amp;"!$EP$13"),"00"))))</f>
      </c>
      <c r="BF49" s="73">
        <f t="shared" si="3"/>
      </c>
      <c r="BG49" s="73">
        <f t="shared" si="4"/>
      </c>
    </row>
    <row r="50" spans="1:59" ht="13.5">
      <c r="A50" s="55">
        <f>HYPERLINK("#"&amp;INT('受給者一覧'!B50)&amp;"!g3",ROW(A50)-2)</f>
        <v>48</v>
      </c>
      <c r="C50" s="83"/>
      <c r="D50" s="83"/>
      <c r="AB50" s="78"/>
      <c r="AC50" s="78"/>
      <c r="BA50" s="72">
        <f ca="1" t="shared" si="0"/>
      </c>
      <c r="BB50" s="73">
        <f t="shared" si="1"/>
      </c>
      <c r="BC50" s="74">
        <f ca="1" t="shared" si="2"/>
      </c>
      <c r="BD50" s="73">
        <f ca="1">IF(BC50="","",IF(INDIRECT(B50&amp;"!$EP$12")=0,"",INT(MID(TEXT('請求書'!$D$20,"yyyymmdd"),1,6)&amp;TEXT(INDIRECT(B50&amp;"!$EP$12"),"00"))))</f>
      </c>
      <c r="BE50" s="73">
        <f ca="1">IF(BC50="","",IF(INDIRECT(B50&amp;"!$EP$13")=0,"",INT(MID(TEXT('請求書'!$D$20,"yyyymmdd"),1,6)&amp;TEXT(INDIRECT(B50&amp;"!$EP$13"),"00"))))</f>
      </c>
      <c r="BF50" s="73">
        <f t="shared" si="3"/>
      </c>
      <c r="BG50" s="73">
        <f t="shared" si="4"/>
      </c>
    </row>
    <row r="51" spans="1:59" ht="13.5">
      <c r="A51" s="55">
        <f>HYPERLINK("#"&amp;INT('受給者一覧'!B51)&amp;"!g3",ROW(A51)-2)</f>
        <v>49</v>
      </c>
      <c r="C51" s="83"/>
      <c r="D51" s="83"/>
      <c r="AB51" s="78"/>
      <c r="AC51" s="78"/>
      <c r="BA51" s="72">
        <f ca="1" t="shared" si="0"/>
      </c>
      <c r="BB51" s="73">
        <f t="shared" si="1"/>
      </c>
      <c r="BC51" s="74">
        <f ca="1" t="shared" si="2"/>
      </c>
      <c r="BD51" s="73">
        <f ca="1">IF(BC51="","",IF(INDIRECT(B51&amp;"!$EP$12")=0,"",INT(MID(TEXT('請求書'!$D$20,"yyyymmdd"),1,6)&amp;TEXT(INDIRECT(B51&amp;"!$EP$12"),"00"))))</f>
      </c>
      <c r="BE51" s="73">
        <f ca="1">IF(BC51="","",IF(INDIRECT(B51&amp;"!$EP$13")=0,"",INT(MID(TEXT('請求書'!$D$20,"yyyymmdd"),1,6)&amp;TEXT(INDIRECT(B51&amp;"!$EP$13"),"00"))))</f>
      </c>
      <c r="BF51" s="73">
        <f t="shared" si="3"/>
      </c>
      <c r="BG51" s="73">
        <f t="shared" si="4"/>
      </c>
    </row>
    <row r="52" spans="1:59" ht="13.5">
      <c r="A52" s="55">
        <f>HYPERLINK("#"&amp;INT('受給者一覧'!B52)&amp;"!g3",ROW(A52)-2)</f>
        <v>50</v>
      </c>
      <c r="C52" s="83"/>
      <c r="D52" s="83"/>
      <c r="AB52" s="78"/>
      <c r="AC52" s="78"/>
      <c r="BA52" s="72">
        <f ca="1" t="shared" si="0"/>
      </c>
      <c r="BB52" s="73">
        <f t="shared" si="1"/>
      </c>
      <c r="BC52" s="74">
        <f ca="1" t="shared" si="2"/>
      </c>
      <c r="BD52" s="73">
        <f ca="1">IF(BC52="","",IF(INDIRECT(B52&amp;"!$EP$12")=0,"",INT(MID(TEXT('請求書'!$D$20,"yyyymmdd"),1,6)&amp;TEXT(INDIRECT(B52&amp;"!$EP$12"),"00"))))</f>
      </c>
      <c r="BE52" s="73">
        <f ca="1">IF(BC52="","",IF(INDIRECT(B52&amp;"!$EP$13")=0,"",INT(MID(TEXT('請求書'!$D$20,"yyyymmdd"),1,6)&amp;TEXT(INDIRECT(B52&amp;"!$EP$13"),"00"))))</f>
      </c>
      <c r="BF52" s="73">
        <f t="shared" si="3"/>
      </c>
      <c r="BG52" s="73">
        <f t="shared" si="4"/>
      </c>
    </row>
    <row r="53" spans="1:59" ht="13.5">
      <c r="A53" s="55">
        <f>HYPERLINK("#"&amp;INT('受給者一覧'!B53)&amp;"!g3",ROW(A53)-2)</f>
        <v>51</v>
      </c>
      <c r="C53" s="83"/>
      <c r="D53" s="83"/>
      <c r="AB53" s="78"/>
      <c r="AC53" s="78"/>
      <c r="BA53" s="72">
        <f ca="1" t="shared" si="0"/>
      </c>
      <c r="BB53" s="73">
        <f t="shared" si="1"/>
      </c>
      <c r="BC53" s="74">
        <f ca="1" t="shared" si="2"/>
      </c>
      <c r="BD53" s="73">
        <f ca="1">IF(BC53="","",IF(INDIRECT(B53&amp;"!$EP$12")=0,"",INT(MID(TEXT('請求書'!$D$20,"yyyymmdd"),1,6)&amp;TEXT(INDIRECT(B53&amp;"!$EP$12"),"00"))))</f>
      </c>
      <c r="BE53" s="73">
        <f ca="1">IF(BC53="","",IF(INDIRECT(B53&amp;"!$EP$13")=0,"",INT(MID(TEXT('請求書'!$D$20,"yyyymmdd"),1,6)&amp;TEXT(INDIRECT(B53&amp;"!$EP$13"),"00"))))</f>
      </c>
      <c r="BF53" s="73">
        <f t="shared" si="3"/>
      </c>
      <c r="BG53" s="73">
        <f t="shared" si="4"/>
      </c>
    </row>
    <row r="54" spans="1:59" ht="13.5">
      <c r="A54" s="55">
        <f>HYPERLINK("#"&amp;INT('受給者一覧'!B54)&amp;"!g3",ROW(A54)-2)</f>
        <v>52</v>
      </c>
      <c r="C54" s="83"/>
      <c r="D54" s="83"/>
      <c r="AB54" s="78"/>
      <c r="AC54" s="78"/>
      <c r="BA54" s="72">
        <f ca="1" t="shared" si="0"/>
      </c>
      <c r="BB54" s="73">
        <f t="shared" si="1"/>
      </c>
      <c r="BC54" s="74">
        <f ca="1" t="shared" si="2"/>
      </c>
      <c r="BD54" s="73">
        <f ca="1">IF(BC54="","",IF(INDIRECT(B54&amp;"!$EP$12")=0,"",INT(MID(TEXT('請求書'!$D$20,"yyyymmdd"),1,6)&amp;TEXT(INDIRECT(B54&amp;"!$EP$12"),"00"))))</f>
      </c>
      <c r="BE54" s="73">
        <f ca="1">IF(BC54="","",IF(INDIRECT(B54&amp;"!$EP$13")=0,"",INT(MID(TEXT('請求書'!$D$20,"yyyymmdd"),1,6)&amp;TEXT(INDIRECT(B54&amp;"!$EP$13"),"00"))))</f>
      </c>
      <c r="BF54" s="73">
        <f t="shared" si="3"/>
      </c>
      <c r="BG54" s="73">
        <f t="shared" si="4"/>
      </c>
    </row>
    <row r="55" spans="1:59" ht="13.5">
      <c r="A55" s="55">
        <f>HYPERLINK("#"&amp;INT('受給者一覧'!B55)&amp;"!g3",ROW(A55)-2)</f>
        <v>53</v>
      </c>
      <c r="C55" s="83"/>
      <c r="D55" s="83"/>
      <c r="AB55" s="78"/>
      <c r="AC55" s="78"/>
      <c r="BA55" s="72">
        <f ca="1" t="shared" si="0"/>
      </c>
      <c r="BB55" s="73">
        <f t="shared" si="1"/>
      </c>
      <c r="BC55" s="74">
        <f ca="1" t="shared" si="2"/>
      </c>
      <c r="BD55" s="73">
        <f ca="1">IF(BC55="","",IF(INDIRECT(B55&amp;"!$EP$12")=0,"",INT(MID(TEXT('請求書'!$D$20,"yyyymmdd"),1,6)&amp;TEXT(INDIRECT(B55&amp;"!$EP$12"),"00"))))</f>
      </c>
      <c r="BE55" s="73">
        <f ca="1">IF(BC55="","",IF(INDIRECT(B55&amp;"!$EP$13")=0,"",INT(MID(TEXT('請求書'!$D$20,"yyyymmdd"),1,6)&amp;TEXT(INDIRECT(B55&amp;"!$EP$13"),"00"))))</f>
      </c>
      <c r="BF55" s="73">
        <f t="shared" si="3"/>
      </c>
      <c r="BG55" s="73">
        <f t="shared" si="4"/>
      </c>
    </row>
    <row r="56" spans="1:59" ht="13.5">
      <c r="A56" s="55">
        <f>HYPERLINK("#"&amp;INT('受給者一覧'!B56)&amp;"!g3",ROW(A56)-2)</f>
        <v>54</v>
      </c>
      <c r="C56" s="83"/>
      <c r="D56" s="83"/>
      <c r="AB56" s="78"/>
      <c r="AC56" s="78"/>
      <c r="BA56" s="72">
        <f ca="1" t="shared" si="0"/>
      </c>
      <c r="BB56" s="73">
        <f t="shared" si="1"/>
      </c>
      <c r="BC56" s="74">
        <f ca="1" t="shared" si="2"/>
      </c>
      <c r="BD56" s="73">
        <f ca="1">IF(BC56="","",IF(INDIRECT(B56&amp;"!$EP$12")=0,"",INT(MID(TEXT('請求書'!$D$20,"yyyymmdd"),1,6)&amp;TEXT(INDIRECT(B56&amp;"!$EP$12"),"00"))))</f>
      </c>
      <c r="BE56" s="73">
        <f ca="1">IF(BC56="","",IF(INDIRECT(B56&amp;"!$EP$13")=0,"",INT(MID(TEXT('請求書'!$D$20,"yyyymmdd"),1,6)&amp;TEXT(INDIRECT(B56&amp;"!$EP$13"),"00"))))</f>
      </c>
      <c r="BF56" s="73">
        <f t="shared" si="3"/>
      </c>
      <c r="BG56" s="73">
        <f t="shared" si="4"/>
      </c>
    </row>
    <row r="57" spans="1:59" ht="13.5">
      <c r="A57" s="55">
        <f>HYPERLINK("#"&amp;INT('受給者一覧'!B57)&amp;"!g3",ROW(A57)-2)</f>
        <v>55</v>
      </c>
      <c r="C57" s="83"/>
      <c r="D57" s="83"/>
      <c r="AB57" s="78"/>
      <c r="AC57" s="78"/>
      <c r="BA57" s="72">
        <f ca="1" t="shared" si="0"/>
      </c>
      <c r="BB57" s="73">
        <f t="shared" si="1"/>
      </c>
      <c r="BC57" s="74">
        <f ca="1" t="shared" si="2"/>
      </c>
      <c r="BD57" s="73">
        <f ca="1">IF(BC57="","",IF(INDIRECT(B57&amp;"!$EP$12")=0,"",INT(MID(TEXT('請求書'!$D$20,"yyyymmdd"),1,6)&amp;TEXT(INDIRECT(B57&amp;"!$EP$12"),"00"))))</f>
      </c>
      <c r="BE57" s="73">
        <f ca="1">IF(BC57="","",IF(INDIRECT(B57&amp;"!$EP$13")=0,"",INT(MID(TEXT('請求書'!$D$20,"yyyymmdd"),1,6)&amp;TEXT(INDIRECT(B57&amp;"!$EP$13"),"00"))))</f>
      </c>
      <c r="BF57" s="73">
        <f t="shared" si="3"/>
      </c>
      <c r="BG57" s="73">
        <f t="shared" si="4"/>
      </c>
    </row>
    <row r="58" spans="1:59" ht="13.5">
      <c r="A58" s="55">
        <f>HYPERLINK("#"&amp;INT('受給者一覧'!B58)&amp;"!g3",ROW(A58)-2)</f>
        <v>56</v>
      </c>
      <c r="C58" s="83"/>
      <c r="D58" s="83"/>
      <c r="AB58" s="78"/>
      <c r="AC58" s="78"/>
      <c r="BA58" s="72">
        <f ca="1" t="shared" si="0"/>
      </c>
      <c r="BB58" s="73">
        <f t="shared" si="1"/>
      </c>
      <c r="BC58" s="74">
        <f ca="1" t="shared" si="2"/>
      </c>
      <c r="BD58" s="73">
        <f ca="1">IF(BC58="","",IF(INDIRECT(B58&amp;"!$EP$12")=0,"",INT(MID(TEXT('請求書'!$D$20,"yyyymmdd"),1,6)&amp;TEXT(INDIRECT(B58&amp;"!$EP$12"),"00"))))</f>
      </c>
      <c r="BE58" s="73">
        <f ca="1">IF(BC58="","",IF(INDIRECT(B58&amp;"!$EP$13")=0,"",INT(MID(TEXT('請求書'!$D$20,"yyyymmdd"),1,6)&amp;TEXT(INDIRECT(B58&amp;"!$EP$13"),"00"))))</f>
      </c>
      <c r="BF58" s="73">
        <f t="shared" si="3"/>
      </c>
      <c r="BG58" s="73">
        <f t="shared" si="4"/>
      </c>
    </row>
    <row r="59" spans="1:59" ht="13.5">
      <c r="A59" s="55">
        <f>HYPERLINK("#"&amp;INT('受給者一覧'!B59)&amp;"!g3",ROW(A59)-2)</f>
        <v>57</v>
      </c>
      <c r="C59" s="83"/>
      <c r="D59" s="83"/>
      <c r="AB59" s="78"/>
      <c r="AC59" s="78"/>
      <c r="BA59" s="72">
        <f ca="1" t="shared" si="0"/>
      </c>
      <c r="BB59" s="73">
        <f t="shared" si="1"/>
      </c>
      <c r="BC59" s="74">
        <f ca="1" t="shared" si="2"/>
      </c>
      <c r="BD59" s="73">
        <f ca="1">IF(BC59="","",IF(INDIRECT(B59&amp;"!$EP$12")=0,"",INT(MID(TEXT('請求書'!$D$20,"yyyymmdd"),1,6)&amp;TEXT(INDIRECT(B59&amp;"!$EP$12"),"00"))))</f>
      </c>
      <c r="BE59" s="73">
        <f ca="1">IF(BC59="","",IF(INDIRECT(B59&amp;"!$EP$13")=0,"",INT(MID(TEXT('請求書'!$D$20,"yyyymmdd"),1,6)&amp;TEXT(INDIRECT(B59&amp;"!$EP$13"),"00"))))</f>
      </c>
      <c r="BF59" s="73">
        <f t="shared" si="3"/>
      </c>
      <c r="BG59" s="73">
        <f t="shared" si="4"/>
      </c>
    </row>
    <row r="60" spans="1:59" ht="13.5">
      <c r="A60" s="55">
        <f>HYPERLINK("#"&amp;INT('受給者一覧'!B60)&amp;"!g3",ROW(A60)-2)</f>
        <v>58</v>
      </c>
      <c r="C60" s="83"/>
      <c r="D60" s="83"/>
      <c r="AB60" s="78"/>
      <c r="AC60" s="78"/>
      <c r="BA60" s="72">
        <f ca="1" t="shared" si="0"/>
      </c>
      <c r="BB60" s="73">
        <f t="shared" si="1"/>
      </c>
      <c r="BC60" s="74">
        <f ca="1" t="shared" si="2"/>
      </c>
      <c r="BD60" s="73">
        <f ca="1">IF(BC60="","",IF(INDIRECT(B60&amp;"!$EP$12")=0,"",INT(MID(TEXT('請求書'!$D$20,"yyyymmdd"),1,6)&amp;TEXT(INDIRECT(B60&amp;"!$EP$12"),"00"))))</f>
      </c>
      <c r="BE60" s="73">
        <f ca="1">IF(BC60="","",IF(INDIRECT(B60&amp;"!$EP$13")=0,"",INT(MID(TEXT('請求書'!$D$20,"yyyymmdd"),1,6)&amp;TEXT(INDIRECT(B60&amp;"!$EP$13"),"00"))))</f>
      </c>
      <c r="BF60" s="73">
        <f t="shared" si="3"/>
      </c>
      <c r="BG60" s="73">
        <f t="shared" si="4"/>
      </c>
    </row>
    <row r="61" spans="1:59" ht="13.5">
      <c r="A61" s="55">
        <f>HYPERLINK("#"&amp;INT('受給者一覧'!B61)&amp;"!g3",ROW(A61)-2)</f>
        <v>59</v>
      </c>
      <c r="C61" s="83"/>
      <c r="D61" s="83"/>
      <c r="AB61" s="78"/>
      <c r="AC61" s="78"/>
      <c r="BA61" s="72">
        <f ca="1" t="shared" si="0"/>
      </c>
      <c r="BB61" s="73">
        <f t="shared" si="1"/>
      </c>
      <c r="BC61" s="74">
        <f ca="1" t="shared" si="2"/>
      </c>
      <c r="BD61" s="73">
        <f ca="1">IF(BC61="","",IF(INDIRECT(B61&amp;"!$EP$12")=0,"",INT(MID(TEXT('請求書'!$D$20,"yyyymmdd"),1,6)&amp;TEXT(INDIRECT(B61&amp;"!$EP$12"),"00"))))</f>
      </c>
      <c r="BE61" s="73">
        <f ca="1">IF(BC61="","",IF(INDIRECT(B61&amp;"!$EP$13")=0,"",INT(MID(TEXT('請求書'!$D$20,"yyyymmdd"),1,6)&amp;TEXT(INDIRECT(B61&amp;"!$EP$13"),"00"))))</f>
      </c>
      <c r="BF61" s="73">
        <f t="shared" si="3"/>
      </c>
      <c r="BG61" s="73">
        <f t="shared" si="4"/>
      </c>
    </row>
    <row r="62" spans="1:59" ht="13.5">
      <c r="A62" s="55">
        <f>HYPERLINK("#"&amp;INT('受給者一覧'!B62)&amp;"!g3",ROW(A62)-2)</f>
        <v>60</v>
      </c>
      <c r="C62" s="83"/>
      <c r="D62" s="83"/>
      <c r="AB62" s="78"/>
      <c r="AC62" s="78"/>
      <c r="BA62" s="72">
        <f ca="1" t="shared" si="0"/>
      </c>
      <c r="BB62" s="73">
        <f t="shared" si="1"/>
      </c>
      <c r="BC62" s="74">
        <f ca="1" t="shared" si="2"/>
      </c>
      <c r="BD62" s="73">
        <f ca="1">IF(BC62="","",IF(INDIRECT(B62&amp;"!$EP$12")=0,"",INT(MID(TEXT('請求書'!$D$20,"yyyymmdd"),1,6)&amp;TEXT(INDIRECT(B62&amp;"!$EP$12"),"00"))))</f>
      </c>
      <c r="BE62" s="73">
        <f ca="1">IF(BC62="","",IF(INDIRECT(B62&amp;"!$EP$13")=0,"",INT(MID(TEXT('請求書'!$D$20,"yyyymmdd"),1,6)&amp;TEXT(INDIRECT(B62&amp;"!$EP$13"),"00"))))</f>
      </c>
      <c r="BF62" s="73">
        <f t="shared" si="3"/>
      </c>
      <c r="BG62" s="73">
        <f t="shared" si="4"/>
      </c>
    </row>
    <row r="63" spans="1:59" ht="13.5">
      <c r="A63" s="55">
        <f>HYPERLINK("#"&amp;INT('受給者一覧'!B63)&amp;"!g3",ROW(A63)-2)</f>
        <v>61</v>
      </c>
      <c r="C63" s="83"/>
      <c r="D63" s="83"/>
      <c r="AB63" s="78"/>
      <c r="AC63" s="78"/>
      <c r="BA63" s="72">
        <f ca="1" t="shared" si="0"/>
      </c>
      <c r="BB63" s="73">
        <f t="shared" si="1"/>
      </c>
      <c r="BC63" s="74">
        <f ca="1" t="shared" si="2"/>
      </c>
      <c r="BD63" s="73">
        <f ca="1">IF(BC63="","",IF(INDIRECT(B63&amp;"!$EP$12")=0,"",INT(MID(TEXT('請求書'!$D$20,"yyyymmdd"),1,6)&amp;TEXT(INDIRECT(B63&amp;"!$EP$12"),"00"))))</f>
      </c>
      <c r="BE63" s="73">
        <f ca="1">IF(BC63="","",IF(INDIRECT(B63&amp;"!$EP$13")=0,"",INT(MID(TEXT('請求書'!$D$20,"yyyymmdd"),1,6)&amp;TEXT(INDIRECT(B63&amp;"!$EP$13"),"00"))))</f>
      </c>
      <c r="BF63" s="73">
        <f t="shared" si="3"/>
      </c>
      <c r="BG63" s="73">
        <f t="shared" si="4"/>
      </c>
    </row>
    <row r="64" spans="1:59" ht="13.5">
      <c r="A64" s="55">
        <f>HYPERLINK("#"&amp;INT('受給者一覧'!B64)&amp;"!g3",ROW(A64)-2)</f>
        <v>62</v>
      </c>
      <c r="C64" s="83"/>
      <c r="D64" s="83"/>
      <c r="AB64" s="78"/>
      <c r="AC64" s="78"/>
      <c r="BA64" s="72">
        <f ca="1" t="shared" si="0"/>
      </c>
      <c r="BB64" s="73">
        <f t="shared" si="1"/>
      </c>
      <c r="BC64" s="74">
        <f ca="1" t="shared" si="2"/>
      </c>
      <c r="BD64" s="73">
        <f ca="1">IF(BC64="","",IF(INDIRECT(B64&amp;"!$EP$12")=0,"",INT(MID(TEXT('請求書'!$D$20,"yyyymmdd"),1,6)&amp;TEXT(INDIRECT(B64&amp;"!$EP$12"),"00"))))</f>
      </c>
      <c r="BE64" s="73">
        <f ca="1">IF(BC64="","",IF(INDIRECT(B64&amp;"!$EP$13")=0,"",INT(MID(TEXT('請求書'!$D$20,"yyyymmdd"),1,6)&amp;TEXT(INDIRECT(B64&amp;"!$EP$13"),"00"))))</f>
      </c>
      <c r="BF64" s="73">
        <f t="shared" si="3"/>
      </c>
      <c r="BG64" s="73">
        <f t="shared" si="4"/>
      </c>
    </row>
    <row r="65" spans="1:59" ht="13.5">
      <c r="A65" s="55">
        <f>HYPERLINK("#"&amp;INT('受給者一覧'!B65)&amp;"!g3",ROW(A65)-2)</f>
        <v>63</v>
      </c>
      <c r="C65" s="83"/>
      <c r="D65" s="83"/>
      <c r="AB65" s="78"/>
      <c r="AC65" s="78"/>
      <c r="BA65" s="72">
        <f ca="1" t="shared" si="0"/>
      </c>
      <c r="BB65" s="73">
        <f t="shared" si="1"/>
      </c>
      <c r="BC65" s="74">
        <f ca="1" t="shared" si="2"/>
      </c>
      <c r="BD65" s="73">
        <f ca="1">IF(BC65="","",IF(INDIRECT(B65&amp;"!$EP$12")=0,"",INT(MID(TEXT('請求書'!$D$20,"yyyymmdd"),1,6)&amp;TEXT(INDIRECT(B65&amp;"!$EP$12"),"00"))))</f>
      </c>
      <c r="BE65" s="73">
        <f ca="1">IF(BC65="","",IF(INDIRECT(B65&amp;"!$EP$13")=0,"",INT(MID(TEXT('請求書'!$D$20,"yyyymmdd"),1,6)&amp;TEXT(INDIRECT(B65&amp;"!$EP$13"),"00"))))</f>
      </c>
      <c r="BF65" s="73">
        <f t="shared" si="3"/>
      </c>
      <c r="BG65" s="73">
        <f t="shared" si="4"/>
      </c>
    </row>
    <row r="66" spans="1:59" ht="13.5">
      <c r="A66" s="55">
        <f>HYPERLINK("#"&amp;INT('受給者一覧'!B66)&amp;"!g3",ROW(A66)-2)</f>
        <v>64</v>
      </c>
      <c r="C66" s="83"/>
      <c r="D66" s="83"/>
      <c r="AB66" s="78"/>
      <c r="AC66" s="78"/>
      <c r="BA66" s="72">
        <f ca="1" t="shared" si="0"/>
      </c>
      <c r="BB66" s="73">
        <f t="shared" si="1"/>
      </c>
      <c r="BC66" s="74">
        <f ca="1" t="shared" si="2"/>
      </c>
      <c r="BD66" s="73">
        <f ca="1">IF(BC66="","",IF(INDIRECT(B66&amp;"!$EP$12")=0,"",INT(MID(TEXT('請求書'!$D$20,"yyyymmdd"),1,6)&amp;TEXT(INDIRECT(B66&amp;"!$EP$12"),"00"))))</f>
      </c>
      <c r="BE66" s="73">
        <f ca="1">IF(BC66="","",IF(INDIRECT(B66&amp;"!$EP$13")=0,"",INT(MID(TEXT('請求書'!$D$20,"yyyymmdd"),1,6)&amp;TEXT(INDIRECT(B66&amp;"!$EP$13"),"00"))))</f>
      </c>
      <c r="BF66" s="73">
        <f t="shared" si="3"/>
      </c>
      <c r="BG66" s="73">
        <f t="shared" si="4"/>
      </c>
    </row>
    <row r="67" spans="1:59" ht="13.5">
      <c r="A67" s="55">
        <f>HYPERLINK("#"&amp;INT('受給者一覧'!B67)&amp;"!g3",ROW(A67)-2)</f>
        <v>65</v>
      </c>
      <c r="C67" s="83"/>
      <c r="D67" s="83"/>
      <c r="AB67" s="78"/>
      <c r="AC67" s="78"/>
      <c r="BA67" s="72">
        <f ca="1" t="shared" si="0"/>
      </c>
      <c r="BB67" s="73">
        <f t="shared" si="1"/>
      </c>
      <c r="BC67" s="74">
        <f ca="1" t="shared" si="2"/>
      </c>
      <c r="BD67" s="73">
        <f ca="1">IF(BC67="","",IF(INDIRECT(B67&amp;"!$EP$12")=0,"",INT(MID(TEXT('請求書'!$D$20,"yyyymmdd"),1,6)&amp;TEXT(INDIRECT(B67&amp;"!$EP$12"),"00"))))</f>
      </c>
      <c r="BE67" s="73">
        <f ca="1">IF(BC67="","",IF(INDIRECT(B67&amp;"!$EP$13")=0,"",INT(MID(TEXT('請求書'!$D$20,"yyyymmdd"),1,6)&amp;TEXT(INDIRECT(B67&amp;"!$EP$13"),"00"))))</f>
      </c>
      <c r="BF67" s="73">
        <f t="shared" si="3"/>
      </c>
      <c r="BG67" s="73">
        <f t="shared" si="4"/>
      </c>
    </row>
    <row r="68" spans="1:59" ht="13.5">
      <c r="A68" s="55">
        <f>HYPERLINK("#"&amp;INT('受給者一覧'!B68)&amp;"!g3",ROW(A68)-2)</f>
        <v>66</v>
      </c>
      <c r="C68" s="83"/>
      <c r="D68" s="83"/>
      <c r="AB68" s="78"/>
      <c r="AC68" s="78"/>
      <c r="BA68" s="72">
        <f aca="true" ca="1" t="shared" si="5" ref="BA68:BA131">IF(BC68="","",IF(AF68&lt;INDIRECT(B68&amp;"!$EN$36"),"有",""))</f>
      </c>
      <c r="BB68" s="73">
        <f aca="true" t="shared" si="6" ref="BB68:BB131">IF(BC68="","",IF(BD68="","",IF(AND(BD68&gt;=BF68,BD68&lt;=BG68,BE68&gt;=BF68,BE68&lt;=BG68),"","有")))</f>
      </c>
      <c r="BC68" s="74">
        <f aca="true" ca="1" t="shared" si="7" ref="BC68:BC131">IF(ISERROR(INDIRECT(B68&amp;"!$G$4")),"","対象")</f>
      </c>
      <c r="BD68" s="73">
        <f ca="1">IF(BC68="","",IF(INDIRECT(B68&amp;"!$EP$12")=0,"",INT(MID(TEXT('請求書'!$D$20,"yyyymmdd"),1,6)&amp;TEXT(INDIRECT(B68&amp;"!$EP$12"),"00"))))</f>
      </c>
      <c r="BE68" s="73">
        <f ca="1">IF(BC68="","",IF(INDIRECT(B68&amp;"!$EP$13")=0,"",INT(MID(TEXT('請求書'!$D$20,"yyyymmdd"),1,6)&amp;TEXT(INDIRECT(B68&amp;"!$EP$13"),"00"))))</f>
      </c>
      <c r="BF68" s="73">
        <f aca="true" t="shared" si="8" ref="BF68:BF131">IF(AB68="","",INT(AB68))</f>
      </c>
      <c r="BG68" s="73">
        <f aca="true" t="shared" si="9" ref="BG68:BG131">IF(AC68="","",INT(AC68))</f>
      </c>
    </row>
    <row r="69" spans="1:59" ht="13.5">
      <c r="A69" s="55">
        <f>HYPERLINK("#"&amp;INT('受給者一覧'!B69)&amp;"!g3",ROW(A69)-2)</f>
        <v>67</v>
      </c>
      <c r="C69" s="83"/>
      <c r="D69" s="83"/>
      <c r="AB69" s="78"/>
      <c r="AC69" s="78"/>
      <c r="BA69" s="72">
        <f ca="1" t="shared" si="5"/>
      </c>
      <c r="BB69" s="73">
        <f t="shared" si="6"/>
      </c>
      <c r="BC69" s="74">
        <f ca="1" t="shared" si="7"/>
      </c>
      <c r="BD69" s="73">
        <f ca="1">IF(BC69="","",IF(INDIRECT(B69&amp;"!$EP$12")=0,"",INT(MID(TEXT('請求書'!$D$20,"yyyymmdd"),1,6)&amp;TEXT(INDIRECT(B69&amp;"!$EP$12"),"00"))))</f>
      </c>
      <c r="BE69" s="73">
        <f ca="1">IF(BC69="","",IF(INDIRECT(B69&amp;"!$EP$13")=0,"",INT(MID(TEXT('請求書'!$D$20,"yyyymmdd"),1,6)&amp;TEXT(INDIRECT(B69&amp;"!$EP$13"),"00"))))</f>
      </c>
      <c r="BF69" s="73">
        <f t="shared" si="8"/>
      </c>
      <c r="BG69" s="73">
        <f t="shared" si="9"/>
      </c>
    </row>
    <row r="70" spans="1:59" ht="13.5">
      <c r="A70" s="55">
        <f>HYPERLINK("#"&amp;INT('受給者一覧'!B70)&amp;"!g3",ROW(A70)-2)</f>
        <v>68</v>
      </c>
      <c r="C70" s="83"/>
      <c r="D70" s="83"/>
      <c r="AB70" s="78"/>
      <c r="AC70" s="78"/>
      <c r="BA70" s="72">
        <f ca="1" t="shared" si="5"/>
      </c>
      <c r="BB70" s="73">
        <f t="shared" si="6"/>
      </c>
      <c r="BC70" s="74">
        <f ca="1" t="shared" si="7"/>
      </c>
      <c r="BD70" s="73">
        <f ca="1">IF(BC70="","",IF(INDIRECT(B70&amp;"!$EP$12")=0,"",INT(MID(TEXT('請求書'!$D$20,"yyyymmdd"),1,6)&amp;TEXT(INDIRECT(B70&amp;"!$EP$12"),"00"))))</f>
      </c>
      <c r="BE70" s="73">
        <f ca="1">IF(BC70="","",IF(INDIRECT(B70&amp;"!$EP$13")=0,"",INT(MID(TEXT('請求書'!$D$20,"yyyymmdd"),1,6)&amp;TEXT(INDIRECT(B70&amp;"!$EP$13"),"00"))))</f>
      </c>
      <c r="BF70" s="73">
        <f t="shared" si="8"/>
      </c>
      <c r="BG70" s="73">
        <f t="shared" si="9"/>
      </c>
    </row>
    <row r="71" spans="1:59" ht="13.5">
      <c r="A71" s="55">
        <f>HYPERLINK("#"&amp;INT('受給者一覧'!B71)&amp;"!g3",ROW(A71)-2)</f>
        <v>69</v>
      </c>
      <c r="C71" s="83"/>
      <c r="D71" s="83"/>
      <c r="AB71" s="78"/>
      <c r="AC71" s="78"/>
      <c r="BA71" s="72">
        <f ca="1" t="shared" si="5"/>
      </c>
      <c r="BB71" s="73">
        <f t="shared" si="6"/>
      </c>
      <c r="BC71" s="74">
        <f ca="1" t="shared" si="7"/>
      </c>
      <c r="BD71" s="73">
        <f ca="1">IF(BC71="","",IF(INDIRECT(B71&amp;"!$EP$12")=0,"",INT(MID(TEXT('請求書'!$D$20,"yyyymmdd"),1,6)&amp;TEXT(INDIRECT(B71&amp;"!$EP$12"),"00"))))</f>
      </c>
      <c r="BE71" s="73">
        <f ca="1">IF(BC71="","",IF(INDIRECT(B71&amp;"!$EP$13")=0,"",INT(MID(TEXT('請求書'!$D$20,"yyyymmdd"),1,6)&amp;TEXT(INDIRECT(B71&amp;"!$EP$13"),"00"))))</f>
      </c>
      <c r="BF71" s="73">
        <f t="shared" si="8"/>
      </c>
      <c r="BG71" s="73">
        <f t="shared" si="9"/>
      </c>
    </row>
    <row r="72" spans="1:59" ht="13.5">
      <c r="A72" s="55">
        <f>HYPERLINK("#"&amp;INT('受給者一覧'!B72)&amp;"!g3",ROW(A72)-2)</f>
        <v>70</v>
      </c>
      <c r="C72" s="83"/>
      <c r="D72" s="83"/>
      <c r="AB72" s="78"/>
      <c r="AC72" s="78"/>
      <c r="BA72" s="72">
        <f ca="1" t="shared" si="5"/>
      </c>
      <c r="BB72" s="73">
        <f t="shared" si="6"/>
      </c>
      <c r="BC72" s="74">
        <f ca="1" t="shared" si="7"/>
      </c>
      <c r="BD72" s="73">
        <f ca="1">IF(BC72="","",IF(INDIRECT(B72&amp;"!$EP$12")=0,"",INT(MID(TEXT('請求書'!$D$20,"yyyymmdd"),1,6)&amp;TEXT(INDIRECT(B72&amp;"!$EP$12"),"00"))))</f>
      </c>
      <c r="BE72" s="73">
        <f ca="1">IF(BC72="","",IF(INDIRECT(B72&amp;"!$EP$13")=0,"",INT(MID(TEXT('請求書'!$D$20,"yyyymmdd"),1,6)&amp;TEXT(INDIRECT(B72&amp;"!$EP$13"),"00"))))</f>
      </c>
      <c r="BF72" s="73">
        <f t="shared" si="8"/>
      </c>
      <c r="BG72" s="73">
        <f t="shared" si="9"/>
      </c>
    </row>
    <row r="73" spans="1:59" ht="13.5">
      <c r="A73" s="55">
        <f>HYPERLINK("#"&amp;INT('受給者一覧'!B73)&amp;"!g3",ROW(A73)-2)</f>
        <v>71</v>
      </c>
      <c r="C73" s="83"/>
      <c r="D73" s="83"/>
      <c r="AB73" s="78"/>
      <c r="AC73" s="78"/>
      <c r="BA73" s="72">
        <f ca="1" t="shared" si="5"/>
      </c>
      <c r="BB73" s="73">
        <f t="shared" si="6"/>
      </c>
      <c r="BC73" s="74">
        <f ca="1" t="shared" si="7"/>
      </c>
      <c r="BD73" s="73">
        <f ca="1">IF(BC73="","",IF(INDIRECT(B73&amp;"!$EP$12")=0,"",INT(MID(TEXT('請求書'!$D$20,"yyyymmdd"),1,6)&amp;TEXT(INDIRECT(B73&amp;"!$EP$12"),"00"))))</f>
      </c>
      <c r="BE73" s="73">
        <f ca="1">IF(BC73="","",IF(INDIRECT(B73&amp;"!$EP$13")=0,"",INT(MID(TEXT('請求書'!$D$20,"yyyymmdd"),1,6)&amp;TEXT(INDIRECT(B73&amp;"!$EP$13"),"00"))))</f>
      </c>
      <c r="BF73" s="73">
        <f t="shared" si="8"/>
      </c>
      <c r="BG73" s="73">
        <f t="shared" si="9"/>
      </c>
    </row>
    <row r="74" spans="1:59" ht="13.5">
      <c r="A74" s="55">
        <f>HYPERLINK("#"&amp;INT('受給者一覧'!B74)&amp;"!g3",ROW(A74)-2)</f>
        <v>72</v>
      </c>
      <c r="C74" s="83"/>
      <c r="D74" s="83"/>
      <c r="AB74" s="78"/>
      <c r="AC74" s="78"/>
      <c r="BA74" s="72">
        <f ca="1" t="shared" si="5"/>
      </c>
      <c r="BB74" s="73">
        <f t="shared" si="6"/>
      </c>
      <c r="BC74" s="74">
        <f ca="1" t="shared" si="7"/>
      </c>
      <c r="BD74" s="73">
        <f ca="1">IF(BC74="","",IF(INDIRECT(B74&amp;"!$EP$12")=0,"",INT(MID(TEXT('請求書'!$D$20,"yyyymmdd"),1,6)&amp;TEXT(INDIRECT(B74&amp;"!$EP$12"),"00"))))</f>
      </c>
      <c r="BE74" s="73">
        <f ca="1">IF(BC74="","",IF(INDIRECT(B74&amp;"!$EP$13")=0,"",INT(MID(TEXT('請求書'!$D$20,"yyyymmdd"),1,6)&amp;TEXT(INDIRECT(B74&amp;"!$EP$13"),"00"))))</f>
      </c>
      <c r="BF74" s="73">
        <f t="shared" si="8"/>
      </c>
      <c r="BG74" s="73">
        <f t="shared" si="9"/>
      </c>
    </row>
    <row r="75" spans="1:59" ht="13.5">
      <c r="A75" s="55">
        <f>HYPERLINK("#"&amp;INT('受給者一覧'!B75)&amp;"!g3",ROW(A75)-2)</f>
        <v>73</v>
      </c>
      <c r="C75" s="83"/>
      <c r="D75" s="83"/>
      <c r="AB75" s="78"/>
      <c r="AC75" s="78"/>
      <c r="BA75" s="72">
        <f ca="1" t="shared" si="5"/>
      </c>
      <c r="BB75" s="73">
        <f t="shared" si="6"/>
      </c>
      <c r="BC75" s="74">
        <f ca="1" t="shared" si="7"/>
      </c>
      <c r="BD75" s="73">
        <f ca="1">IF(BC75="","",IF(INDIRECT(B75&amp;"!$EP$12")=0,"",INT(MID(TEXT('請求書'!$D$20,"yyyymmdd"),1,6)&amp;TEXT(INDIRECT(B75&amp;"!$EP$12"),"00"))))</f>
      </c>
      <c r="BE75" s="73">
        <f ca="1">IF(BC75="","",IF(INDIRECT(B75&amp;"!$EP$13")=0,"",INT(MID(TEXT('請求書'!$D$20,"yyyymmdd"),1,6)&amp;TEXT(INDIRECT(B75&amp;"!$EP$13"),"00"))))</f>
      </c>
      <c r="BF75" s="73">
        <f t="shared" si="8"/>
      </c>
      <c r="BG75" s="73">
        <f t="shared" si="9"/>
      </c>
    </row>
    <row r="76" spans="1:59" ht="13.5">
      <c r="A76" s="55">
        <f>HYPERLINK("#"&amp;INT('受給者一覧'!B76)&amp;"!g3",ROW(A76)-2)</f>
        <v>74</v>
      </c>
      <c r="C76" s="83"/>
      <c r="D76" s="83"/>
      <c r="AB76" s="78"/>
      <c r="AC76" s="78"/>
      <c r="BA76" s="72">
        <f ca="1" t="shared" si="5"/>
      </c>
      <c r="BB76" s="73">
        <f t="shared" si="6"/>
      </c>
      <c r="BC76" s="74">
        <f ca="1" t="shared" si="7"/>
      </c>
      <c r="BD76" s="73">
        <f ca="1">IF(BC76="","",IF(INDIRECT(B76&amp;"!$EP$12")=0,"",INT(MID(TEXT('請求書'!$D$20,"yyyymmdd"),1,6)&amp;TEXT(INDIRECT(B76&amp;"!$EP$12"),"00"))))</f>
      </c>
      <c r="BE76" s="73">
        <f ca="1">IF(BC76="","",IF(INDIRECT(B76&amp;"!$EP$13")=0,"",INT(MID(TEXT('請求書'!$D$20,"yyyymmdd"),1,6)&amp;TEXT(INDIRECT(B76&amp;"!$EP$13"),"00"))))</f>
      </c>
      <c r="BF76" s="73">
        <f t="shared" si="8"/>
      </c>
      <c r="BG76" s="73">
        <f t="shared" si="9"/>
      </c>
    </row>
    <row r="77" spans="1:59" ht="13.5">
      <c r="A77" s="55">
        <f>HYPERLINK("#"&amp;INT('受給者一覧'!B77)&amp;"!g3",ROW(A77)-2)</f>
        <v>75</v>
      </c>
      <c r="C77" s="83"/>
      <c r="D77" s="83"/>
      <c r="AB77" s="78"/>
      <c r="AC77" s="78"/>
      <c r="BA77" s="72">
        <f ca="1" t="shared" si="5"/>
      </c>
      <c r="BB77" s="73">
        <f t="shared" si="6"/>
      </c>
      <c r="BC77" s="74">
        <f ca="1" t="shared" si="7"/>
      </c>
      <c r="BD77" s="73">
        <f ca="1">IF(BC77="","",IF(INDIRECT(B77&amp;"!$EP$12")=0,"",INT(MID(TEXT('請求書'!$D$20,"yyyymmdd"),1,6)&amp;TEXT(INDIRECT(B77&amp;"!$EP$12"),"00"))))</f>
      </c>
      <c r="BE77" s="73">
        <f ca="1">IF(BC77="","",IF(INDIRECT(B77&amp;"!$EP$13")=0,"",INT(MID(TEXT('請求書'!$D$20,"yyyymmdd"),1,6)&amp;TEXT(INDIRECT(B77&amp;"!$EP$13"),"00"))))</f>
      </c>
      <c r="BF77" s="73">
        <f t="shared" si="8"/>
      </c>
      <c r="BG77" s="73">
        <f t="shared" si="9"/>
      </c>
    </row>
    <row r="78" spans="1:59" ht="13.5">
      <c r="A78" s="55">
        <f>HYPERLINK("#"&amp;INT('受給者一覧'!B78)&amp;"!g3",ROW(A78)-2)</f>
        <v>76</v>
      </c>
      <c r="C78" s="83"/>
      <c r="D78" s="83"/>
      <c r="AB78" s="78"/>
      <c r="AC78" s="78"/>
      <c r="BA78" s="72">
        <f ca="1" t="shared" si="5"/>
      </c>
      <c r="BB78" s="73">
        <f t="shared" si="6"/>
      </c>
      <c r="BC78" s="74">
        <f ca="1" t="shared" si="7"/>
      </c>
      <c r="BD78" s="73">
        <f ca="1">IF(BC78="","",IF(INDIRECT(B78&amp;"!$EP$12")=0,"",INT(MID(TEXT('請求書'!$D$20,"yyyymmdd"),1,6)&amp;TEXT(INDIRECT(B78&amp;"!$EP$12"),"00"))))</f>
      </c>
      <c r="BE78" s="73">
        <f ca="1">IF(BC78="","",IF(INDIRECT(B78&amp;"!$EP$13")=0,"",INT(MID(TEXT('請求書'!$D$20,"yyyymmdd"),1,6)&amp;TEXT(INDIRECT(B78&amp;"!$EP$13"),"00"))))</f>
      </c>
      <c r="BF78" s="73">
        <f t="shared" si="8"/>
      </c>
      <c r="BG78" s="73">
        <f t="shared" si="9"/>
      </c>
    </row>
    <row r="79" spans="1:59" ht="13.5">
      <c r="A79" s="55">
        <f>HYPERLINK("#"&amp;INT('受給者一覧'!B79)&amp;"!g3",ROW(A79)-2)</f>
        <v>77</v>
      </c>
      <c r="C79" s="83"/>
      <c r="D79" s="83"/>
      <c r="AB79" s="78"/>
      <c r="AC79" s="78"/>
      <c r="BA79" s="72">
        <f ca="1" t="shared" si="5"/>
      </c>
      <c r="BB79" s="73">
        <f t="shared" si="6"/>
      </c>
      <c r="BC79" s="74">
        <f ca="1" t="shared" si="7"/>
      </c>
      <c r="BD79" s="73">
        <f ca="1">IF(BC79="","",IF(INDIRECT(B79&amp;"!$EP$12")=0,"",INT(MID(TEXT('請求書'!$D$20,"yyyymmdd"),1,6)&amp;TEXT(INDIRECT(B79&amp;"!$EP$12"),"00"))))</f>
      </c>
      <c r="BE79" s="73">
        <f ca="1">IF(BC79="","",IF(INDIRECT(B79&amp;"!$EP$13")=0,"",INT(MID(TEXT('請求書'!$D$20,"yyyymmdd"),1,6)&amp;TEXT(INDIRECT(B79&amp;"!$EP$13"),"00"))))</f>
      </c>
      <c r="BF79" s="73">
        <f t="shared" si="8"/>
      </c>
      <c r="BG79" s="73">
        <f t="shared" si="9"/>
      </c>
    </row>
    <row r="80" spans="1:59" ht="13.5">
      <c r="A80" s="55">
        <f>HYPERLINK("#"&amp;INT('受給者一覧'!B80)&amp;"!g3",ROW(A80)-2)</f>
        <v>78</v>
      </c>
      <c r="C80" s="83"/>
      <c r="D80" s="83"/>
      <c r="AB80" s="78"/>
      <c r="AC80" s="78"/>
      <c r="BA80" s="72">
        <f ca="1" t="shared" si="5"/>
      </c>
      <c r="BB80" s="73">
        <f t="shared" si="6"/>
      </c>
      <c r="BC80" s="74">
        <f ca="1" t="shared" si="7"/>
      </c>
      <c r="BD80" s="73">
        <f ca="1">IF(BC80="","",IF(INDIRECT(B80&amp;"!$EP$12")=0,"",INT(MID(TEXT('請求書'!$D$20,"yyyymmdd"),1,6)&amp;TEXT(INDIRECT(B80&amp;"!$EP$12"),"00"))))</f>
      </c>
      <c r="BE80" s="73">
        <f ca="1">IF(BC80="","",IF(INDIRECT(B80&amp;"!$EP$13")=0,"",INT(MID(TEXT('請求書'!$D$20,"yyyymmdd"),1,6)&amp;TEXT(INDIRECT(B80&amp;"!$EP$13"),"00"))))</f>
      </c>
      <c r="BF80" s="73">
        <f t="shared" si="8"/>
      </c>
      <c r="BG80" s="73">
        <f t="shared" si="9"/>
      </c>
    </row>
    <row r="81" spans="1:59" ht="13.5">
      <c r="A81" s="55">
        <f>HYPERLINK("#"&amp;INT('受給者一覧'!B81)&amp;"!g3",ROW(A81)-2)</f>
        <v>79</v>
      </c>
      <c r="C81" s="83"/>
      <c r="D81" s="83"/>
      <c r="AB81" s="78"/>
      <c r="AC81" s="78"/>
      <c r="BA81" s="72">
        <f ca="1" t="shared" si="5"/>
      </c>
      <c r="BB81" s="73">
        <f t="shared" si="6"/>
      </c>
      <c r="BC81" s="74">
        <f ca="1" t="shared" si="7"/>
      </c>
      <c r="BD81" s="73">
        <f ca="1">IF(BC81="","",IF(INDIRECT(B81&amp;"!$EP$12")=0,"",INT(MID(TEXT('請求書'!$D$20,"yyyymmdd"),1,6)&amp;TEXT(INDIRECT(B81&amp;"!$EP$12"),"00"))))</f>
      </c>
      <c r="BE81" s="73">
        <f ca="1">IF(BC81="","",IF(INDIRECT(B81&amp;"!$EP$13")=0,"",INT(MID(TEXT('請求書'!$D$20,"yyyymmdd"),1,6)&amp;TEXT(INDIRECT(B81&amp;"!$EP$13"),"00"))))</f>
      </c>
      <c r="BF81" s="73">
        <f t="shared" si="8"/>
      </c>
      <c r="BG81" s="73">
        <f t="shared" si="9"/>
      </c>
    </row>
    <row r="82" spans="1:59" ht="13.5">
      <c r="A82" s="55">
        <f>HYPERLINK("#"&amp;INT('受給者一覧'!B82)&amp;"!g3",ROW(A82)-2)</f>
        <v>80</v>
      </c>
      <c r="C82" s="83"/>
      <c r="D82" s="83"/>
      <c r="AB82" s="78"/>
      <c r="AC82" s="78"/>
      <c r="BA82" s="72">
        <f ca="1" t="shared" si="5"/>
      </c>
      <c r="BB82" s="73">
        <f t="shared" si="6"/>
      </c>
      <c r="BC82" s="74">
        <f ca="1" t="shared" si="7"/>
      </c>
      <c r="BD82" s="73">
        <f ca="1">IF(BC82="","",IF(INDIRECT(B82&amp;"!$EP$12")=0,"",INT(MID(TEXT('請求書'!$D$20,"yyyymmdd"),1,6)&amp;TEXT(INDIRECT(B82&amp;"!$EP$12"),"00"))))</f>
      </c>
      <c r="BE82" s="73">
        <f ca="1">IF(BC82="","",IF(INDIRECT(B82&amp;"!$EP$13")=0,"",INT(MID(TEXT('請求書'!$D$20,"yyyymmdd"),1,6)&amp;TEXT(INDIRECT(B82&amp;"!$EP$13"),"00"))))</f>
      </c>
      <c r="BF82" s="73">
        <f t="shared" si="8"/>
      </c>
      <c r="BG82" s="73">
        <f t="shared" si="9"/>
      </c>
    </row>
    <row r="83" spans="1:59" ht="13.5">
      <c r="A83" s="55">
        <f>HYPERLINK("#"&amp;INT('受給者一覧'!B83)&amp;"!g3",ROW(A83)-2)</f>
        <v>81</v>
      </c>
      <c r="C83" s="83"/>
      <c r="D83" s="83"/>
      <c r="AB83" s="78"/>
      <c r="AC83" s="78"/>
      <c r="BA83" s="72">
        <f ca="1" t="shared" si="5"/>
      </c>
      <c r="BB83" s="73">
        <f t="shared" si="6"/>
      </c>
      <c r="BC83" s="74">
        <f ca="1" t="shared" si="7"/>
      </c>
      <c r="BD83" s="73">
        <f ca="1">IF(BC83="","",IF(INDIRECT(B83&amp;"!$EP$12")=0,"",INT(MID(TEXT('請求書'!$D$20,"yyyymmdd"),1,6)&amp;TEXT(INDIRECT(B83&amp;"!$EP$12"),"00"))))</f>
      </c>
      <c r="BE83" s="73">
        <f ca="1">IF(BC83="","",IF(INDIRECT(B83&amp;"!$EP$13")=0,"",INT(MID(TEXT('請求書'!$D$20,"yyyymmdd"),1,6)&amp;TEXT(INDIRECT(B83&amp;"!$EP$13"),"00"))))</f>
      </c>
      <c r="BF83" s="73">
        <f t="shared" si="8"/>
      </c>
      <c r="BG83" s="73">
        <f t="shared" si="9"/>
      </c>
    </row>
    <row r="84" spans="1:59" ht="13.5">
      <c r="A84" s="55">
        <f>HYPERLINK("#"&amp;INT('受給者一覧'!B84)&amp;"!g3",ROW(A84)-2)</f>
        <v>82</v>
      </c>
      <c r="C84" s="83"/>
      <c r="D84" s="83"/>
      <c r="AB84" s="78"/>
      <c r="AC84" s="78"/>
      <c r="BA84" s="72">
        <f ca="1" t="shared" si="5"/>
      </c>
      <c r="BB84" s="73">
        <f t="shared" si="6"/>
      </c>
      <c r="BC84" s="74">
        <f ca="1" t="shared" si="7"/>
      </c>
      <c r="BD84" s="73">
        <f ca="1">IF(BC84="","",IF(INDIRECT(B84&amp;"!$EP$12")=0,"",INT(MID(TEXT('請求書'!$D$20,"yyyymmdd"),1,6)&amp;TEXT(INDIRECT(B84&amp;"!$EP$12"),"00"))))</f>
      </c>
      <c r="BE84" s="73">
        <f ca="1">IF(BC84="","",IF(INDIRECT(B84&amp;"!$EP$13")=0,"",INT(MID(TEXT('請求書'!$D$20,"yyyymmdd"),1,6)&amp;TEXT(INDIRECT(B84&amp;"!$EP$13"),"00"))))</f>
      </c>
      <c r="BF84" s="73">
        <f t="shared" si="8"/>
      </c>
      <c r="BG84" s="73">
        <f t="shared" si="9"/>
      </c>
    </row>
    <row r="85" spans="1:59" ht="13.5">
      <c r="A85" s="55">
        <f>HYPERLINK("#"&amp;INT('受給者一覧'!B85)&amp;"!g3",ROW(A85)-2)</f>
        <v>83</v>
      </c>
      <c r="C85" s="83"/>
      <c r="D85" s="83"/>
      <c r="AB85" s="78"/>
      <c r="AC85" s="78"/>
      <c r="BA85" s="72">
        <f ca="1" t="shared" si="5"/>
      </c>
      <c r="BB85" s="73">
        <f t="shared" si="6"/>
      </c>
      <c r="BC85" s="74">
        <f ca="1" t="shared" si="7"/>
      </c>
      <c r="BD85" s="73">
        <f ca="1">IF(BC85="","",IF(INDIRECT(B85&amp;"!$EP$12")=0,"",INT(MID(TEXT('請求書'!$D$20,"yyyymmdd"),1,6)&amp;TEXT(INDIRECT(B85&amp;"!$EP$12"),"00"))))</f>
      </c>
      <c r="BE85" s="73">
        <f ca="1">IF(BC85="","",IF(INDIRECT(B85&amp;"!$EP$13")=0,"",INT(MID(TEXT('請求書'!$D$20,"yyyymmdd"),1,6)&amp;TEXT(INDIRECT(B85&amp;"!$EP$13"),"00"))))</f>
      </c>
      <c r="BF85" s="73">
        <f t="shared" si="8"/>
      </c>
      <c r="BG85" s="73">
        <f t="shared" si="9"/>
      </c>
    </row>
    <row r="86" spans="1:59" ht="13.5">
      <c r="A86" s="55">
        <f>HYPERLINK("#"&amp;INT('受給者一覧'!B86)&amp;"!g3",ROW(A86)-2)</f>
        <v>84</v>
      </c>
      <c r="C86" s="83"/>
      <c r="D86" s="83"/>
      <c r="AB86" s="78"/>
      <c r="AC86" s="78"/>
      <c r="BA86" s="72">
        <f ca="1" t="shared" si="5"/>
      </c>
      <c r="BB86" s="73">
        <f t="shared" si="6"/>
      </c>
      <c r="BC86" s="74">
        <f ca="1" t="shared" si="7"/>
      </c>
      <c r="BD86" s="73">
        <f ca="1">IF(BC86="","",IF(INDIRECT(B86&amp;"!$EP$12")=0,"",INT(MID(TEXT('請求書'!$D$20,"yyyymmdd"),1,6)&amp;TEXT(INDIRECT(B86&amp;"!$EP$12"),"00"))))</f>
      </c>
      <c r="BE86" s="73">
        <f ca="1">IF(BC86="","",IF(INDIRECT(B86&amp;"!$EP$13")=0,"",INT(MID(TEXT('請求書'!$D$20,"yyyymmdd"),1,6)&amp;TEXT(INDIRECT(B86&amp;"!$EP$13"),"00"))))</f>
      </c>
      <c r="BF86" s="73">
        <f t="shared" si="8"/>
      </c>
      <c r="BG86" s="73">
        <f t="shared" si="9"/>
      </c>
    </row>
    <row r="87" spans="1:59" ht="13.5">
      <c r="A87" s="55">
        <f>HYPERLINK("#"&amp;INT('受給者一覧'!B87)&amp;"!g3",ROW(A87)-2)</f>
        <v>85</v>
      </c>
      <c r="C87" s="83"/>
      <c r="D87" s="83"/>
      <c r="AB87" s="78"/>
      <c r="AC87" s="78"/>
      <c r="BA87" s="72">
        <f ca="1" t="shared" si="5"/>
      </c>
      <c r="BB87" s="73">
        <f t="shared" si="6"/>
      </c>
      <c r="BC87" s="74">
        <f ca="1" t="shared" si="7"/>
      </c>
      <c r="BD87" s="73">
        <f ca="1">IF(BC87="","",IF(INDIRECT(B87&amp;"!$EP$12")=0,"",INT(MID(TEXT('請求書'!$D$20,"yyyymmdd"),1,6)&amp;TEXT(INDIRECT(B87&amp;"!$EP$12"),"00"))))</f>
      </c>
      <c r="BE87" s="73">
        <f ca="1">IF(BC87="","",IF(INDIRECT(B87&amp;"!$EP$13")=0,"",INT(MID(TEXT('請求書'!$D$20,"yyyymmdd"),1,6)&amp;TEXT(INDIRECT(B87&amp;"!$EP$13"),"00"))))</f>
      </c>
      <c r="BF87" s="73">
        <f t="shared" si="8"/>
      </c>
      <c r="BG87" s="73">
        <f t="shared" si="9"/>
      </c>
    </row>
    <row r="88" spans="1:59" ht="13.5">
      <c r="A88" s="55">
        <f>HYPERLINK("#"&amp;INT('受給者一覧'!B88)&amp;"!g3",ROW(A88)-2)</f>
        <v>86</v>
      </c>
      <c r="C88" s="83"/>
      <c r="D88" s="83"/>
      <c r="AB88" s="78"/>
      <c r="AC88" s="78"/>
      <c r="BA88" s="72">
        <f ca="1" t="shared" si="5"/>
      </c>
      <c r="BB88" s="73">
        <f t="shared" si="6"/>
      </c>
      <c r="BC88" s="74">
        <f ca="1" t="shared" si="7"/>
      </c>
      <c r="BD88" s="73">
        <f ca="1">IF(BC88="","",IF(INDIRECT(B88&amp;"!$EP$12")=0,"",INT(MID(TEXT('請求書'!$D$20,"yyyymmdd"),1,6)&amp;TEXT(INDIRECT(B88&amp;"!$EP$12"),"00"))))</f>
      </c>
      <c r="BE88" s="73">
        <f ca="1">IF(BC88="","",IF(INDIRECT(B88&amp;"!$EP$13")=0,"",INT(MID(TEXT('請求書'!$D$20,"yyyymmdd"),1,6)&amp;TEXT(INDIRECT(B88&amp;"!$EP$13"),"00"))))</f>
      </c>
      <c r="BF88" s="73">
        <f t="shared" si="8"/>
      </c>
      <c r="BG88" s="73">
        <f t="shared" si="9"/>
      </c>
    </row>
    <row r="89" spans="1:59" ht="13.5">
      <c r="A89" s="55">
        <f>HYPERLINK("#"&amp;INT('受給者一覧'!B89)&amp;"!g3",ROW(A89)-2)</f>
        <v>87</v>
      </c>
      <c r="C89" s="83"/>
      <c r="D89" s="83"/>
      <c r="AB89" s="78"/>
      <c r="AC89" s="78"/>
      <c r="BA89" s="72">
        <f ca="1" t="shared" si="5"/>
      </c>
      <c r="BB89" s="73">
        <f t="shared" si="6"/>
      </c>
      <c r="BC89" s="74">
        <f ca="1" t="shared" si="7"/>
      </c>
      <c r="BD89" s="73">
        <f ca="1">IF(BC89="","",IF(INDIRECT(B89&amp;"!$EP$12")=0,"",INT(MID(TEXT('請求書'!$D$20,"yyyymmdd"),1,6)&amp;TEXT(INDIRECT(B89&amp;"!$EP$12"),"00"))))</f>
      </c>
      <c r="BE89" s="73">
        <f ca="1">IF(BC89="","",IF(INDIRECT(B89&amp;"!$EP$13")=0,"",INT(MID(TEXT('請求書'!$D$20,"yyyymmdd"),1,6)&amp;TEXT(INDIRECT(B89&amp;"!$EP$13"),"00"))))</f>
      </c>
      <c r="BF89" s="73">
        <f t="shared" si="8"/>
      </c>
      <c r="BG89" s="73">
        <f t="shared" si="9"/>
      </c>
    </row>
    <row r="90" spans="1:59" ht="13.5">
      <c r="A90" s="55">
        <f>HYPERLINK("#"&amp;INT('受給者一覧'!B90)&amp;"!g3",ROW(A90)-2)</f>
        <v>88</v>
      </c>
      <c r="C90" s="83"/>
      <c r="D90" s="83"/>
      <c r="AB90" s="78"/>
      <c r="AC90" s="78"/>
      <c r="BA90" s="72">
        <f ca="1" t="shared" si="5"/>
      </c>
      <c r="BB90" s="73">
        <f t="shared" si="6"/>
      </c>
      <c r="BC90" s="74">
        <f ca="1" t="shared" si="7"/>
      </c>
      <c r="BD90" s="73">
        <f ca="1">IF(BC90="","",IF(INDIRECT(B90&amp;"!$EP$12")=0,"",INT(MID(TEXT('請求書'!$D$20,"yyyymmdd"),1,6)&amp;TEXT(INDIRECT(B90&amp;"!$EP$12"),"00"))))</f>
      </c>
      <c r="BE90" s="73">
        <f ca="1">IF(BC90="","",IF(INDIRECT(B90&amp;"!$EP$13")=0,"",INT(MID(TEXT('請求書'!$D$20,"yyyymmdd"),1,6)&amp;TEXT(INDIRECT(B90&amp;"!$EP$13"),"00"))))</f>
      </c>
      <c r="BF90" s="73">
        <f t="shared" si="8"/>
      </c>
      <c r="BG90" s="73">
        <f t="shared" si="9"/>
      </c>
    </row>
    <row r="91" spans="1:59" ht="13.5">
      <c r="A91" s="55">
        <f>HYPERLINK("#"&amp;INT('受給者一覧'!B91)&amp;"!g3",ROW(A91)-2)</f>
        <v>89</v>
      </c>
      <c r="C91" s="83"/>
      <c r="D91" s="83"/>
      <c r="AB91" s="78"/>
      <c r="AC91" s="78"/>
      <c r="BA91" s="72">
        <f ca="1" t="shared" si="5"/>
      </c>
      <c r="BB91" s="73">
        <f t="shared" si="6"/>
      </c>
      <c r="BC91" s="74">
        <f ca="1" t="shared" si="7"/>
      </c>
      <c r="BD91" s="73">
        <f ca="1">IF(BC91="","",IF(INDIRECT(B91&amp;"!$EP$12")=0,"",INT(MID(TEXT('請求書'!$D$20,"yyyymmdd"),1,6)&amp;TEXT(INDIRECT(B91&amp;"!$EP$12"),"00"))))</f>
      </c>
      <c r="BE91" s="73">
        <f ca="1">IF(BC91="","",IF(INDIRECT(B91&amp;"!$EP$13")=0,"",INT(MID(TEXT('請求書'!$D$20,"yyyymmdd"),1,6)&amp;TEXT(INDIRECT(B91&amp;"!$EP$13"),"00"))))</f>
      </c>
      <c r="BF91" s="73">
        <f t="shared" si="8"/>
      </c>
      <c r="BG91" s="73">
        <f t="shared" si="9"/>
      </c>
    </row>
    <row r="92" spans="1:59" ht="13.5">
      <c r="A92" s="55">
        <f>HYPERLINK("#"&amp;INT('受給者一覧'!B92)&amp;"!g3",ROW(A92)-2)</f>
        <v>90</v>
      </c>
      <c r="C92" s="83"/>
      <c r="D92" s="83"/>
      <c r="AB92" s="78"/>
      <c r="AC92" s="78"/>
      <c r="BA92" s="72">
        <f ca="1" t="shared" si="5"/>
      </c>
      <c r="BB92" s="73">
        <f t="shared" si="6"/>
      </c>
      <c r="BC92" s="74">
        <f ca="1" t="shared" si="7"/>
      </c>
      <c r="BD92" s="73">
        <f ca="1">IF(BC92="","",IF(INDIRECT(B92&amp;"!$EP$12")=0,"",INT(MID(TEXT('請求書'!$D$20,"yyyymmdd"),1,6)&amp;TEXT(INDIRECT(B92&amp;"!$EP$12"),"00"))))</f>
      </c>
      <c r="BE92" s="73">
        <f ca="1">IF(BC92="","",IF(INDIRECT(B92&amp;"!$EP$13")=0,"",INT(MID(TEXT('請求書'!$D$20,"yyyymmdd"),1,6)&amp;TEXT(INDIRECT(B92&amp;"!$EP$13"),"00"))))</f>
      </c>
      <c r="BF92" s="73">
        <f t="shared" si="8"/>
      </c>
      <c r="BG92" s="73">
        <f t="shared" si="9"/>
      </c>
    </row>
    <row r="93" spans="1:59" ht="13.5">
      <c r="A93" s="55">
        <f>HYPERLINK("#"&amp;INT('受給者一覧'!B93)&amp;"!g3",ROW(A93)-2)</f>
        <v>91</v>
      </c>
      <c r="C93" s="83"/>
      <c r="D93" s="83"/>
      <c r="AB93" s="78"/>
      <c r="AC93" s="78"/>
      <c r="BA93" s="72">
        <f ca="1" t="shared" si="5"/>
      </c>
      <c r="BB93" s="73">
        <f t="shared" si="6"/>
      </c>
      <c r="BC93" s="74">
        <f ca="1" t="shared" si="7"/>
      </c>
      <c r="BD93" s="73">
        <f ca="1">IF(BC93="","",IF(INDIRECT(B93&amp;"!$EP$12")=0,"",INT(MID(TEXT('請求書'!$D$20,"yyyymmdd"),1,6)&amp;TEXT(INDIRECT(B93&amp;"!$EP$12"),"00"))))</f>
      </c>
      <c r="BE93" s="73">
        <f ca="1">IF(BC93="","",IF(INDIRECT(B93&amp;"!$EP$13")=0,"",INT(MID(TEXT('請求書'!$D$20,"yyyymmdd"),1,6)&amp;TEXT(INDIRECT(B93&amp;"!$EP$13"),"00"))))</f>
      </c>
      <c r="BF93" s="73">
        <f t="shared" si="8"/>
      </c>
      <c r="BG93" s="73">
        <f t="shared" si="9"/>
      </c>
    </row>
    <row r="94" spans="1:59" ht="13.5">
      <c r="A94" s="55">
        <f>HYPERLINK("#"&amp;INT('受給者一覧'!B94)&amp;"!g3",ROW(A94)-2)</f>
        <v>92</v>
      </c>
      <c r="C94" s="83"/>
      <c r="D94" s="83"/>
      <c r="AB94" s="78"/>
      <c r="AC94" s="78"/>
      <c r="BA94" s="72">
        <f ca="1" t="shared" si="5"/>
      </c>
      <c r="BB94" s="73">
        <f t="shared" si="6"/>
      </c>
      <c r="BC94" s="74">
        <f ca="1" t="shared" si="7"/>
      </c>
      <c r="BD94" s="73">
        <f ca="1">IF(BC94="","",IF(INDIRECT(B94&amp;"!$EP$12")=0,"",INT(MID(TEXT('請求書'!$D$20,"yyyymmdd"),1,6)&amp;TEXT(INDIRECT(B94&amp;"!$EP$12"),"00"))))</f>
      </c>
      <c r="BE94" s="73">
        <f ca="1">IF(BC94="","",IF(INDIRECT(B94&amp;"!$EP$13")=0,"",INT(MID(TEXT('請求書'!$D$20,"yyyymmdd"),1,6)&amp;TEXT(INDIRECT(B94&amp;"!$EP$13"),"00"))))</f>
      </c>
      <c r="BF94" s="73">
        <f t="shared" si="8"/>
      </c>
      <c r="BG94" s="73">
        <f t="shared" si="9"/>
      </c>
    </row>
    <row r="95" spans="1:59" ht="13.5">
      <c r="A95" s="55">
        <f>HYPERLINK("#"&amp;INT('受給者一覧'!B95)&amp;"!g3",ROW(A95)-2)</f>
        <v>93</v>
      </c>
      <c r="C95" s="83"/>
      <c r="D95" s="83"/>
      <c r="AB95" s="78"/>
      <c r="AC95" s="78"/>
      <c r="BA95" s="72">
        <f ca="1" t="shared" si="5"/>
      </c>
      <c r="BB95" s="73">
        <f t="shared" si="6"/>
      </c>
      <c r="BC95" s="74">
        <f ca="1" t="shared" si="7"/>
      </c>
      <c r="BD95" s="73">
        <f ca="1">IF(BC95="","",IF(INDIRECT(B95&amp;"!$EP$12")=0,"",INT(MID(TEXT('請求書'!$D$20,"yyyymmdd"),1,6)&amp;TEXT(INDIRECT(B95&amp;"!$EP$12"),"00"))))</f>
      </c>
      <c r="BE95" s="73">
        <f ca="1">IF(BC95="","",IF(INDIRECT(B95&amp;"!$EP$13")=0,"",INT(MID(TEXT('請求書'!$D$20,"yyyymmdd"),1,6)&amp;TEXT(INDIRECT(B95&amp;"!$EP$13"),"00"))))</f>
      </c>
      <c r="BF95" s="73">
        <f t="shared" si="8"/>
      </c>
      <c r="BG95" s="73">
        <f t="shared" si="9"/>
      </c>
    </row>
    <row r="96" spans="1:59" ht="13.5">
      <c r="A96" s="55">
        <f>HYPERLINK("#"&amp;INT('受給者一覧'!B96)&amp;"!g3",ROW(A96)-2)</f>
        <v>94</v>
      </c>
      <c r="C96" s="83"/>
      <c r="D96" s="83"/>
      <c r="AB96" s="78"/>
      <c r="AC96" s="78"/>
      <c r="BA96" s="72">
        <f ca="1" t="shared" si="5"/>
      </c>
      <c r="BB96" s="73">
        <f t="shared" si="6"/>
      </c>
      <c r="BC96" s="74">
        <f ca="1" t="shared" si="7"/>
      </c>
      <c r="BD96" s="73">
        <f ca="1">IF(BC96="","",IF(INDIRECT(B96&amp;"!$EP$12")=0,"",INT(MID(TEXT('請求書'!$D$20,"yyyymmdd"),1,6)&amp;TEXT(INDIRECT(B96&amp;"!$EP$12"),"00"))))</f>
      </c>
      <c r="BE96" s="73">
        <f ca="1">IF(BC96="","",IF(INDIRECT(B96&amp;"!$EP$13")=0,"",INT(MID(TEXT('請求書'!$D$20,"yyyymmdd"),1,6)&amp;TEXT(INDIRECT(B96&amp;"!$EP$13"),"00"))))</f>
      </c>
      <c r="BF96" s="73">
        <f t="shared" si="8"/>
      </c>
      <c r="BG96" s="73">
        <f t="shared" si="9"/>
      </c>
    </row>
    <row r="97" spans="1:59" ht="13.5">
      <c r="A97" s="55">
        <f>HYPERLINK("#"&amp;INT('受給者一覧'!B97)&amp;"!g3",ROW(A97)-2)</f>
        <v>95</v>
      </c>
      <c r="C97" s="83"/>
      <c r="D97" s="83"/>
      <c r="AB97" s="78"/>
      <c r="AC97" s="78"/>
      <c r="BA97" s="72">
        <f ca="1" t="shared" si="5"/>
      </c>
      <c r="BB97" s="73">
        <f t="shared" si="6"/>
      </c>
      <c r="BC97" s="74">
        <f ca="1" t="shared" si="7"/>
      </c>
      <c r="BD97" s="73">
        <f ca="1">IF(BC97="","",IF(INDIRECT(B97&amp;"!$EP$12")=0,"",INT(MID(TEXT('請求書'!$D$20,"yyyymmdd"),1,6)&amp;TEXT(INDIRECT(B97&amp;"!$EP$12"),"00"))))</f>
      </c>
      <c r="BE97" s="73">
        <f ca="1">IF(BC97="","",IF(INDIRECT(B97&amp;"!$EP$13")=0,"",INT(MID(TEXT('請求書'!$D$20,"yyyymmdd"),1,6)&amp;TEXT(INDIRECT(B97&amp;"!$EP$13"),"00"))))</f>
      </c>
      <c r="BF97" s="73">
        <f t="shared" si="8"/>
      </c>
      <c r="BG97" s="73">
        <f t="shared" si="9"/>
      </c>
    </row>
    <row r="98" spans="1:59" ht="13.5">
      <c r="A98" s="55">
        <f>HYPERLINK("#"&amp;INT('受給者一覧'!B98)&amp;"!g3",ROW(A98)-2)</f>
        <v>96</v>
      </c>
      <c r="C98" s="83"/>
      <c r="D98" s="83"/>
      <c r="AB98" s="78"/>
      <c r="AC98" s="78"/>
      <c r="BA98" s="72">
        <f ca="1" t="shared" si="5"/>
      </c>
      <c r="BB98" s="73">
        <f t="shared" si="6"/>
      </c>
      <c r="BC98" s="74">
        <f ca="1" t="shared" si="7"/>
      </c>
      <c r="BD98" s="73">
        <f ca="1">IF(BC98="","",IF(INDIRECT(B98&amp;"!$EP$12")=0,"",INT(MID(TEXT('請求書'!$D$20,"yyyymmdd"),1,6)&amp;TEXT(INDIRECT(B98&amp;"!$EP$12"),"00"))))</f>
      </c>
      <c r="BE98" s="73">
        <f ca="1">IF(BC98="","",IF(INDIRECT(B98&amp;"!$EP$13")=0,"",INT(MID(TEXT('請求書'!$D$20,"yyyymmdd"),1,6)&amp;TEXT(INDIRECT(B98&amp;"!$EP$13"),"00"))))</f>
      </c>
      <c r="BF98" s="73">
        <f t="shared" si="8"/>
      </c>
      <c r="BG98" s="73">
        <f t="shared" si="9"/>
      </c>
    </row>
    <row r="99" spans="1:59" ht="13.5">
      <c r="A99" s="55">
        <f>HYPERLINK("#"&amp;INT('受給者一覧'!B99)&amp;"!g3",ROW(A99)-2)</f>
        <v>97</v>
      </c>
      <c r="C99" s="83"/>
      <c r="D99" s="83"/>
      <c r="AB99" s="78"/>
      <c r="AC99" s="78"/>
      <c r="BA99" s="72">
        <f ca="1" t="shared" si="5"/>
      </c>
      <c r="BB99" s="73">
        <f t="shared" si="6"/>
      </c>
      <c r="BC99" s="74">
        <f ca="1" t="shared" si="7"/>
      </c>
      <c r="BD99" s="73">
        <f ca="1">IF(BC99="","",IF(INDIRECT(B99&amp;"!$EP$12")=0,"",INT(MID(TEXT('請求書'!$D$20,"yyyymmdd"),1,6)&amp;TEXT(INDIRECT(B99&amp;"!$EP$12"),"00"))))</f>
      </c>
      <c r="BE99" s="73">
        <f ca="1">IF(BC99="","",IF(INDIRECT(B99&amp;"!$EP$13")=0,"",INT(MID(TEXT('請求書'!$D$20,"yyyymmdd"),1,6)&amp;TEXT(INDIRECT(B99&amp;"!$EP$13"),"00"))))</f>
      </c>
      <c r="BF99" s="73">
        <f t="shared" si="8"/>
      </c>
      <c r="BG99" s="73">
        <f t="shared" si="9"/>
      </c>
    </row>
    <row r="100" spans="1:59" ht="13.5">
      <c r="A100" s="55">
        <f>HYPERLINK("#"&amp;INT('受給者一覧'!B100)&amp;"!g3",ROW(A100)-2)</f>
        <v>98</v>
      </c>
      <c r="C100" s="83"/>
      <c r="D100" s="83"/>
      <c r="AB100" s="78"/>
      <c r="AC100" s="78"/>
      <c r="BA100" s="72">
        <f ca="1" t="shared" si="5"/>
      </c>
      <c r="BB100" s="73">
        <f t="shared" si="6"/>
      </c>
      <c r="BC100" s="74">
        <f ca="1" t="shared" si="7"/>
      </c>
      <c r="BD100" s="73">
        <f ca="1">IF(BC100="","",IF(INDIRECT(B100&amp;"!$EP$12")=0,"",INT(MID(TEXT('請求書'!$D$20,"yyyymmdd"),1,6)&amp;TEXT(INDIRECT(B100&amp;"!$EP$12"),"00"))))</f>
      </c>
      <c r="BE100" s="73">
        <f ca="1">IF(BC100="","",IF(INDIRECT(B100&amp;"!$EP$13")=0,"",INT(MID(TEXT('請求書'!$D$20,"yyyymmdd"),1,6)&amp;TEXT(INDIRECT(B100&amp;"!$EP$13"),"00"))))</f>
      </c>
      <c r="BF100" s="73">
        <f t="shared" si="8"/>
      </c>
      <c r="BG100" s="73">
        <f t="shared" si="9"/>
      </c>
    </row>
    <row r="101" spans="1:59" ht="13.5">
      <c r="A101" s="55">
        <f>HYPERLINK("#"&amp;INT('受給者一覧'!B101)&amp;"!g3",ROW(A101)-2)</f>
        <v>99</v>
      </c>
      <c r="C101" s="83"/>
      <c r="D101" s="83"/>
      <c r="AB101" s="78"/>
      <c r="AC101" s="78"/>
      <c r="BA101" s="72">
        <f ca="1" t="shared" si="5"/>
      </c>
      <c r="BB101" s="73">
        <f t="shared" si="6"/>
      </c>
      <c r="BC101" s="74">
        <f ca="1" t="shared" si="7"/>
      </c>
      <c r="BD101" s="73">
        <f ca="1">IF(BC101="","",IF(INDIRECT(B101&amp;"!$EP$12")=0,"",INT(MID(TEXT('請求書'!$D$20,"yyyymmdd"),1,6)&amp;TEXT(INDIRECT(B101&amp;"!$EP$12"),"00"))))</f>
      </c>
      <c r="BE101" s="73">
        <f ca="1">IF(BC101="","",IF(INDIRECT(B101&amp;"!$EP$13")=0,"",INT(MID(TEXT('請求書'!$D$20,"yyyymmdd"),1,6)&amp;TEXT(INDIRECT(B101&amp;"!$EP$13"),"00"))))</f>
      </c>
      <c r="BF101" s="73">
        <f t="shared" si="8"/>
      </c>
      <c r="BG101" s="73">
        <f t="shared" si="9"/>
      </c>
    </row>
    <row r="102" spans="1:59" ht="13.5">
      <c r="A102" s="55">
        <f>HYPERLINK("#"&amp;INT('受給者一覧'!B102)&amp;"!g3",ROW(A102)-2)</f>
        <v>100</v>
      </c>
      <c r="C102" s="83"/>
      <c r="D102" s="83"/>
      <c r="AB102" s="78"/>
      <c r="AC102" s="78"/>
      <c r="BA102" s="72">
        <f ca="1" t="shared" si="5"/>
      </c>
      <c r="BB102" s="73">
        <f t="shared" si="6"/>
      </c>
      <c r="BC102" s="74">
        <f ca="1" t="shared" si="7"/>
      </c>
      <c r="BD102" s="73">
        <f ca="1">IF(BC102="","",IF(INDIRECT(B102&amp;"!$EP$12")=0,"",INT(MID(TEXT('請求書'!$D$20,"yyyymmdd"),1,6)&amp;TEXT(INDIRECT(B102&amp;"!$EP$12"),"00"))))</f>
      </c>
      <c r="BE102" s="73">
        <f ca="1">IF(BC102="","",IF(INDIRECT(B102&amp;"!$EP$13")=0,"",INT(MID(TEXT('請求書'!$D$20,"yyyymmdd"),1,6)&amp;TEXT(INDIRECT(B102&amp;"!$EP$13"),"00"))))</f>
      </c>
      <c r="BF102" s="73">
        <f t="shared" si="8"/>
      </c>
      <c r="BG102" s="73">
        <f t="shared" si="9"/>
      </c>
    </row>
    <row r="103" spans="1:59" ht="13.5">
      <c r="A103" s="55">
        <f>HYPERLINK("#"&amp;INT('受給者一覧'!B103)&amp;"!g3",ROW(A103)-2)</f>
        <v>101</v>
      </c>
      <c r="AB103" s="78"/>
      <c r="AC103" s="78"/>
      <c r="BA103" s="72">
        <f ca="1" t="shared" si="5"/>
      </c>
      <c r="BB103" s="73">
        <f t="shared" si="6"/>
      </c>
      <c r="BC103" s="74">
        <f ca="1" t="shared" si="7"/>
      </c>
      <c r="BD103" s="73">
        <f ca="1">IF(BC103="","",IF(INDIRECT(B103&amp;"!$EP$12")=0,"",INT(MID(TEXT('請求書'!$D$20,"yyyymmdd"),1,6)&amp;TEXT(INDIRECT(B103&amp;"!$EP$12"),"00"))))</f>
      </c>
      <c r="BE103" s="73">
        <f ca="1">IF(BC103="","",IF(INDIRECT(B103&amp;"!$EP$13")=0,"",INT(MID(TEXT('請求書'!$D$20,"yyyymmdd"),1,6)&amp;TEXT(INDIRECT(B103&amp;"!$EP$13"),"00"))))</f>
      </c>
      <c r="BF103" s="73">
        <f t="shared" si="8"/>
      </c>
      <c r="BG103" s="73">
        <f t="shared" si="9"/>
      </c>
    </row>
    <row r="104" spans="1:59" ht="13.5">
      <c r="A104" s="55">
        <f>HYPERLINK("#"&amp;INT('受給者一覧'!B104)&amp;"!g3",ROW(A104)-2)</f>
        <v>102</v>
      </c>
      <c r="AB104" s="78"/>
      <c r="AC104" s="78"/>
      <c r="BA104" s="72">
        <f ca="1" t="shared" si="5"/>
      </c>
      <c r="BB104" s="73">
        <f t="shared" si="6"/>
      </c>
      <c r="BC104" s="74">
        <f ca="1" t="shared" si="7"/>
      </c>
      <c r="BD104" s="73">
        <f ca="1">IF(BC104="","",IF(INDIRECT(B104&amp;"!$EP$12")=0,"",INT(MID(TEXT('請求書'!$D$20,"yyyymmdd"),1,6)&amp;TEXT(INDIRECT(B104&amp;"!$EP$12"),"00"))))</f>
      </c>
      <c r="BE104" s="73">
        <f ca="1">IF(BC104="","",IF(INDIRECT(B104&amp;"!$EP$13")=0,"",INT(MID(TEXT('請求書'!$D$20,"yyyymmdd"),1,6)&amp;TEXT(INDIRECT(B104&amp;"!$EP$13"),"00"))))</f>
      </c>
      <c r="BF104" s="73">
        <f t="shared" si="8"/>
      </c>
      <c r="BG104" s="73">
        <f t="shared" si="9"/>
      </c>
    </row>
    <row r="105" spans="1:59" ht="13.5">
      <c r="A105" s="55">
        <f>HYPERLINK("#"&amp;INT('受給者一覧'!B105)&amp;"!g3",ROW(A105)-2)</f>
        <v>103</v>
      </c>
      <c r="AB105" s="78"/>
      <c r="AC105" s="78"/>
      <c r="BA105" s="72">
        <f ca="1" t="shared" si="5"/>
      </c>
      <c r="BB105" s="73">
        <f t="shared" si="6"/>
      </c>
      <c r="BC105" s="74">
        <f ca="1" t="shared" si="7"/>
      </c>
      <c r="BD105" s="73">
        <f ca="1">IF(BC105="","",IF(INDIRECT(B105&amp;"!$EP$12")=0,"",INT(MID(TEXT('請求書'!$D$20,"yyyymmdd"),1,6)&amp;TEXT(INDIRECT(B105&amp;"!$EP$12"),"00"))))</f>
      </c>
      <c r="BE105" s="73">
        <f ca="1">IF(BC105="","",IF(INDIRECT(B105&amp;"!$EP$13")=0,"",INT(MID(TEXT('請求書'!$D$20,"yyyymmdd"),1,6)&amp;TEXT(INDIRECT(B105&amp;"!$EP$13"),"00"))))</f>
      </c>
      <c r="BF105" s="73">
        <f t="shared" si="8"/>
      </c>
      <c r="BG105" s="73">
        <f t="shared" si="9"/>
      </c>
    </row>
    <row r="106" spans="1:59" ht="13.5">
      <c r="A106" s="55">
        <f>HYPERLINK("#"&amp;INT('受給者一覧'!B106)&amp;"!g3",ROW(A106)-2)</f>
        <v>104</v>
      </c>
      <c r="AB106" s="78"/>
      <c r="AC106" s="78"/>
      <c r="BA106" s="72">
        <f ca="1" t="shared" si="5"/>
      </c>
      <c r="BB106" s="73">
        <f t="shared" si="6"/>
      </c>
      <c r="BC106" s="74">
        <f ca="1" t="shared" si="7"/>
      </c>
      <c r="BD106" s="73">
        <f ca="1">IF(BC106="","",IF(INDIRECT(B106&amp;"!$EP$12")=0,"",INT(MID(TEXT('請求書'!$D$20,"yyyymmdd"),1,6)&amp;TEXT(INDIRECT(B106&amp;"!$EP$12"),"00"))))</f>
      </c>
      <c r="BE106" s="73">
        <f ca="1">IF(BC106="","",IF(INDIRECT(B106&amp;"!$EP$13")=0,"",INT(MID(TEXT('請求書'!$D$20,"yyyymmdd"),1,6)&amp;TEXT(INDIRECT(B106&amp;"!$EP$13"),"00"))))</f>
      </c>
      <c r="BF106" s="73">
        <f t="shared" si="8"/>
      </c>
      <c r="BG106" s="73">
        <f t="shared" si="9"/>
      </c>
    </row>
    <row r="107" spans="1:59" ht="13.5">
      <c r="A107" s="55">
        <f>HYPERLINK("#"&amp;INT('受給者一覧'!B107)&amp;"!g3",ROW(A107)-2)</f>
        <v>105</v>
      </c>
      <c r="AB107" s="78"/>
      <c r="AC107" s="78"/>
      <c r="BA107" s="72">
        <f ca="1" t="shared" si="5"/>
      </c>
      <c r="BB107" s="73">
        <f t="shared" si="6"/>
      </c>
      <c r="BC107" s="74">
        <f ca="1" t="shared" si="7"/>
      </c>
      <c r="BD107" s="73">
        <f ca="1">IF(BC107="","",IF(INDIRECT(B107&amp;"!$EP$12")=0,"",INT(MID(TEXT('請求書'!$D$20,"yyyymmdd"),1,6)&amp;TEXT(INDIRECT(B107&amp;"!$EP$12"),"00"))))</f>
      </c>
      <c r="BE107" s="73">
        <f ca="1">IF(BC107="","",IF(INDIRECT(B107&amp;"!$EP$13")=0,"",INT(MID(TEXT('請求書'!$D$20,"yyyymmdd"),1,6)&amp;TEXT(INDIRECT(B107&amp;"!$EP$13"),"00"))))</f>
      </c>
      <c r="BF107" s="73">
        <f t="shared" si="8"/>
      </c>
      <c r="BG107" s="73">
        <f t="shared" si="9"/>
      </c>
    </row>
    <row r="108" spans="1:59" ht="13.5">
      <c r="A108" s="55">
        <f>HYPERLINK("#"&amp;INT('受給者一覧'!B108)&amp;"!g3",ROW(A108)-2)</f>
        <v>106</v>
      </c>
      <c r="AB108" s="78"/>
      <c r="AC108" s="78"/>
      <c r="BA108" s="72">
        <f ca="1" t="shared" si="5"/>
      </c>
      <c r="BB108" s="73">
        <f t="shared" si="6"/>
      </c>
      <c r="BC108" s="74">
        <f ca="1" t="shared" si="7"/>
      </c>
      <c r="BD108" s="73">
        <f ca="1">IF(BC108="","",IF(INDIRECT(B108&amp;"!$EP$12")=0,"",INT(MID(TEXT('請求書'!$D$20,"yyyymmdd"),1,6)&amp;TEXT(INDIRECT(B108&amp;"!$EP$12"),"00"))))</f>
      </c>
      <c r="BE108" s="73">
        <f ca="1">IF(BC108="","",IF(INDIRECT(B108&amp;"!$EP$13")=0,"",INT(MID(TEXT('請求書'!$D$20,"yyyymmdd"),1,6)&amp;TEXT(INDIRECT(B108&amp;"!$EP$13"),"00"))))</f>
      </c>
      <c r="BF108" s="73">
        <f t="shared" si="8"/>
      </c>
      <c r="BG108" s="73">
        <f t="shared" si="9"/>
      </c>
    </row>
    <row r="109" spans="1:59" ht="13.5">
      <c r="A109" s="55">
        <f>HYPERLINK("#"&amp;INT('受給者一覧'!B109)&amp;"!g3",ROW(A109)-2)</f>
        <v>107</v>
      </c>
      <c r="AB109" s="78"/>
      <c r="AC109" s="78"/>
      <c r="BA109" s="72">
        <f ca="1" t="shared" si="5"/>
      </c>
      <c r="BB109" s="73">
        <f t="shared" si="6"/>
      </c>
      <c r="BC109" s="74">
        <f ca="1" t="shared" si="7"/>
      </c>
      <c r="BD109" s="73">
        <f ca="1">IF(BC109="","",IF(INDIRECT(B109&amp;"!$EP$12")=0,"",INT(MID(TEXT('請求書'!$D$20,"yyyymmdd"),1,6)&amp;TEXT(INDIRECT(B109&amp;"!$EP$12"),"00"))))</f>
      </c>
      <c r="BE109" s="73">
        <f ca="1">IF(BC109="","",IF(INDIRECT(B109&amp;"!$EP$13")=0,"",INT(MID(TEXT('請求書'!$D$20,"yyyymmdd"),1,6)&amp;TEXT(INDIRECT(B109&amp;"!$EP$13"),"00"))))</f>
      </c>
      <c r="BF109" s="73">
        <f t="shared" si="8"/>
      </c>
      <c r="BG109" s="73">
        <f t="shared" si="9"/>
      </c>
    </row>
    <row r="110" spans="1:59" ht="13.5">
      <c r="A110" s="55">
        <f>HYPERLINK("#"&amp;INT('受給者一覧'!B110)&amp;"!g3",ROW(A110)-2)</f>
        <v>108</v>
      </c>
      <c r="AB110" s="78"/>
      <c r="AC110" s="78"/>
      <c r="BA110" s="72">
        <f ca="1" t="shared" si="5"/>
      </c>
      <c r="BB110" s="73">
        <f t="shared" si="6"/>
      </c>
      <c r="BC110" s="74">
        <f ca="1" t="shared" si="7"/>
      </c>
      <c r="BD110" s="73">
        <f ca="1">IF(BC110="","",IF(INDIRECT(B110&amp;"!$EP$12")=0,"",INT(MID(TEXT('請求書'!$D$20,"yyyymmdd"),1,6)&amp;TEXT(INDIRECT(B110&amp;"!$EP$12"),"00"))))</f>
      </c>
      <c r="BE110" s="73">
        <f ca="1">IF(BC110="","",IF(INDIRECT(B110&amp;"!$EP$13")=0,"",INT(MID(TEXT('請求書'!$D$20,"yyyymmdd"),1,6)&amp;TEXT(INDIRECT(B110&amp;"!$EP$13"),"00"))))</f>
      </c>
      <c r="BF110" s="73">
        <f t="shared" si="8"/>
      </c>
      <c r="BG110" s="73">
        <f t="shared" si="9"/>
      </c>
    </row>
    <row r="111" spans="1:59" ht="13.5">
      <c r="A111" s="55">
        <f>HYPERLINK("#"&amp;INT('受給者一覧'!B111)&amp;"!g3",ROW(A111)-2)</f>
        <v>109</v>
      </c>
      <c r="AB111" s="78"/>
      <c r="AC111" s="78"/>
      <c r="BA111" s="72">
        <f ca="1" t="shared" si="5"/>
      </c>
      <c r="BB111" s="73">
        <f t="shared" si="6"/>
      </c>
      <c r="BC111" s="74">
        <f ca="1" t="shared" si="7"/>
      </c>
      <c r="BD111" s="73">
        <f ca="1">IF(BC111="","",IF(INDIRECT(B111&amp;"!$EP$12")=0,"",INT(MID(TEXT('請求書'!$D$20,"yyyymmdd"),1,6)&amp;TEXT(INDIRECT(B111&amp;"!$EP$12"),"00"))))</f>
      </c>
      <c r="BE111" s="73">
        <f ca="1">IF(BC111="","",IF(INDIRECT(B111&amp;"!$EP$13")=0,"",INT(MID(TEXT('請求書'!$D$20,"yyyymmdd"),1,6)&amp;TEXT(INDIRECT(B111&amp;"!$EP$13"),"00"))))</f>
      </c>
      <c r="BF111" s="73">
        <f t="shared" si="8"/>
      </c>
      <c r="BG111" s="73">
        <f t="shared" si="9"/>
      </c>
    </row>
    <row r="112" spans="1:59" ht="13.5">
      <c r="A112" s="55">
        <f>HYPERLINK("#"&amp;INT('受給者一覧'!B112)&amp;"!g3",ROW(A112)-2)</f>
        <v>110</v>
      </c>
      <c r="AB112" s="78"/>
      <c r="AC112" s="78"/>
      <c r="BA112" s="72">
        <f ca="1" t="shared" si="5"/>
      </c>
      <c r="BB112" s="73">
        <f t="shared" si="6"/>
      </c>
      <c r="BC112" s="74">
        <f ca="1" t="shared" si="7"/>
      </c>
      <c r="BD112" s="73">
        <f ca="1">IF(BC112="","",IF(INDIRECT(B112&amp;"!$EP$12")=0,"",INT(MID(TEXT('請求書'!$D$20,"yyyymmdd"),1,6)&amp;TEXT(INDIRECT(B112&amp;"!$EP$12"),"00"))))</f>
      </c>
      <c r="BE112" s="73">
        <f ca="1">IF(BC112="","",IF(INDIRECT(B112&amp;"!$EP$13")=0,"",INT(MID(TEXT('請求書'!$D$20,"yyyymmdd"),1,6)&amp;TEXT(INDIRECT(B112&amp;"!$EP$13"),"00"))))</f>
      </c>
      <c r="BF112" s="73">
        <f t="shared" si="8"/>
      </c>
      <c r="BG112" s="73">
        <f t="shared" si="9"/>
      </c>
    </row>
    <row r="113" spans="1:59" ht="13.5">
      <c r="A113" s="55">
        <f>HYPERLINK("#"&amp;INT('受給者一覧'!B113)&amp;"!g3",ROW(A113)-2)</f>
        <v>111</v>
      </c>
      <c r="AB113" s="78"/>
      <c r="AC113" s="78"/>
      <c r="BA113" s="72">
        <f ca="1" t="shared" si="5"/>
      </c>
      <c r="BB113" s="73">
        <f t="shared" si="6"/>
      </c>
      <c r="BC113" s="74">
        <f ca="1" t="shared" si="7"/>
      </c>
      <c r="BD113" s="73">
        <f ca="1">IF(BC113="","",IF(INDIRECT(B113&amp;"!$EP$12")=0,"",INT(MID(TEXT('請求書'!$D$20,"yyyymmdd"),1,6)&amp;TEXT(INDIRECT(B113&amp;"!$EP$12"),"00"))))</f>
      </c>
      <c r="BE113" s="73">
        <f ca="1">IF(BC113="","",IF(INDIRECT(B113&amp;"!$EP$13")=0,"",INT(MID(TEXT('請求書'!$D$20,"yyyymmdd"),1,6)&amp;TEXT(INDIRECT(B113&amp;"!$EP$13"),"00"))))</f>
      </c>
      <c r="BF113" s="73">
        <f t="shared" si="8"/>
      </c>
      <c r="BG113" s="73">
        <f t="shared" si="9"/>
      </c>
    </row>
    <row r="114" spans="1:59" ht="13.5">
      <c r="A114" s="55">
        <f>HYPERLINK("#"&amp;INT('受給者一覧'!B114)&amp;"!g3",ROW(A114)-2)</f>
        <v>112</v>
      </c>
      <c r="AB114" s="78"/>
      <c r="AC114" s="78"/>
      <c r="BA114" s="72">
        <f ca="1" t="shared" si="5"/>
      </c>
      <c r="BB114" s="73">
        <f t="shared" si="6"/>
      </c>
      <c r="BC114" s="74">
        <f ca="1" t="shared" si="7"/>
      </c>
      <c r="BD114" s="73">
        <f ca="1">IF(BC114="","",IF(INDIRECT(B114&amp;"!$EP$12")=0,"",INT(MID(TEXT('請求書'!$D$20,"yyyymmdd"),1,6)&amp;TEXT(INDIRECT(B114&amp;"!$EP$12"),"00"))))</f>
      </c>
      <c r="BE114" s="73">
        <f ca="1">IF(BC114="","",IF(INDIRECT(B114&amp;"!$EP$13")=0,"",INT(MID(TEXT('請求書'!$D$20,"yyyymmdd"),1,6)&amp;TEXT(INDIRECT(B114&amp;"!$EP$13"),"00"))))</f>
      </c>
      <c r="BF114" s="73">
        <f t="shared" si="8"/>
      </c>
      <c r="BG114" s="73">
        <f t="shared" si="9"/>
      </c>
    </row>
    <row r="115" spans="1:59" ht="13.5">
      <c r="A115" s="55">
        <f>HYPERLINK("#"&amp;INT('受給者一覧'!B115)&amp;"!g3",ROW(A115)-2)</f>
        <v>113</v>
      </c>
      <c r="AB115" s="78"/>
      <c r="AC115" s="78"/>
      <c r="BA115" s="72">
        <f ca="1" t="shared" si="5"/>
      </c>
      <c r="BB115" s="73">
        <f t="shared" si="6"/>
      </c>
      <c r="BC115" s="74">
        <f ca="1" t="shared" si="7"/>
      </c>
      <c r="BD115" s="73">
        <f ca="1">IF(BC115="","",IF(INDIRECT(B115&amp;"!$EP$12")=0,"",INT(MID(TEXT('請求書'!$D$20,"yyyymmdd"),1,6)&amp;TEXT(INDIRECT(B115&amp;"!$EP$12"),"00"))))</f>
      </c>
      <c r="BE115" s="73">
        <f ca="1">IF(BC115="","",IF(INDIRECT(B115&amp;"!$EP$13")=0,"",INT(MID(TEXT('請求書'!$D$20,"yyyymmdd"),1,6)&amp;TEXT(INDIRECT(B115&amp;"!$EP$13"),"00"))))</f>
      </c>
      <c r="BF115" s="73">
        <f t="shared" si="8"/>
      </c>
      <c r="BG115" s="73">
        <f t="shared" si="9"/>
      </c>
    </row>
    <row r="116" spans="1:59" ht="13.5">
      <c r="A116" s="55">
        <f>HYPERLINK("#"&amp;INT('受給者一覧'!B116)&amp;"!g3",ROW(A116)-2)</f>
        <v>114</v>
      </c>
      <c r="AB116" s="78"/>
      <c r="AC116" s="78"/>
      <c r="BA116" s="72">
        <f ca="1" t="shared" si="5"/>
      </c>
      <c r="BB116" s="73">
        <f t="shared" si="6"/>
      </c>
      <c r="BC116" s="74">
        <f ca="1" t="shared" si="7"/>
      </c>
      <c r="BD116" s="73">
        <f ca="1">IF(BC116="","",IF(INDIRECT(B116&amp;"!$EP$12")=0,"",INT(MID(TEXT('請求書'!$D$20,"yyyymmdd"),1,6)&amp;TEXT(INDIRECT(B116&amp;"!$EP$12"),"00"))))</f>
      </c>
      <c r="BE116" s="73">
        <f ca="1">IF(BC116="","",IF(INDIRECT(B116&amp;"!$EP$13")=0,"",INT(MID(TEXT('請求書'!$D$20,"yyyymmdd"),1,6)&amp;TEXT(INDIRECT(B116&amp;"!$EP$13"),"00"))))</f>
      </c>
      <c r="BF116" s="73">
        <f t="shared" si="8"/>
      </c>
      <c r="BG116" s="73">
        <f t="shared" si="9"/>
      </c>
    </row>
    <row r="117" spans="1:59" ht="13.5">
      <c r="A117" s="55">
        <f>HYPERLINK("#"&amp;INT('受給者一覧'!B117)&amp;"!g3",ROW(A117)-2)</f>
        <v>115</v>
      </c>
      <c r="AB117" s="78"/>
      <c r="AC117" s="78"/>
      <c r="BA117" s="72">
        <f ca="1" t="shared" si="5"/>
      </c>
      <c r="BB117" s="73">
        <f t="shared" si="6"/>
      </c>
      <c r="BC117" s="74">
        <f ca="1" t="shared" si="7"/>
      </c>
      <c r="BD117" s="73">
        <f ca="1">IF(BC117="","",IF(INDIRECT(B117&amp;"!$EP$12")=0,"",INT(MID(TEXT('請求書'!$D$20,"yyyymmdd"),1,6)&amp;TEXT(INDIRECT(B117&amp;"!$EP$12"),"00"))))</f>
      </c>
      <c r="BE117" s="73">
        <f ca="1">IF(BC117="","",IF(INDIRECT(B117&amp;"!$EP$13")=0,"",INT(MID(TEXT('請求書'!$D$20,"yyyymmdd"),1,6)&amp;TEXT(INDIRECT(B117&amp;"!$EP$13"),"00"))))</f>
      </c>
      <c r="BF117" s="73">
        <f t="shared" si="8"/>
      </c>
      <c r="BG117" s="73">
        <f t="shared" si="9"/>
      </c>
    </row>
    <row r="118" spans="1:59" ht="13.5">
      <c r="A118" s="55">
        <f>HYPERLINK("#"&amp;INT('受給者一覧'!B118)&amp;"!g3",ROW(A118)-2)</f>
        <v>116</v>
      </c>
      <c r="AB118" s="78"/>
      <c r="AC118" s="78"/>
      <c r="BA118" s="72">
        <f ca="1" t="shared" si="5"/>
      </c>
      <c r="BB118" s="73">
        <f t="shared" si="6"/>
      </c>
      <c r="BC118" s="74">
        <f ca="1" t="shared" si="7"/>
      </c>
      <c r="BD118" s="73">
        <f ca="1">IF(BC118="","",IF(INDIRECT(B118&amp;"!$EP$12")=0,"",INT(MID(TEXT('請求書'!$D$20,"yyyymmdd"),1,6)&amp;TEXT(INDIRECT(B118&amp;"!$EP$12"),"00"))))</f>
      </c>
      <c r="BE118" s="73">
        <f ca="1">IF(BC118="","",IF(INDIRECT(B118&amp;"!$EP$13")=0,"",INT(MID(TEXT('請求書'!$D$20,"yyyymmdd"),1,6)&amp;TEXT(INDIRECT(B118&amp;"!$EP$13"),"00"))))</f>
      </c>
      <c r="BF118" s="73">
        <f t="shared" si="8"/>
      </c>
      <c r="BG118" s="73">
        <f t="shared" si="9"/>
      </c>
    </row>
    <row r="119" spans="1:59" ht="13.5">
      <c r="A119" s="55">
        <f>HYPERLINK("#"&amp;INT('受給者一覧'!B119)&amp;"!g3",ROW(A119)-2)</f>
        <v>117</v>
      </c>
      <c r="AB119" s="78"/>
      <c r="AC119" s="78"/>
      <c r="BA119" s="72">
        <f ca="1" t="shared" si="5"/>
      </c>
      <c r="BB119" s="73">
        <f t="shared" si="6"/>
      </c>
      <c r="BC119" s="74">
        <f ca="1" t="shared" si="7"/>
      </c>
      <c r="BD119" s="73">
        <f ca="1">IF(BC119="","",IF(INDIRECT(B119&amp;"!$EP$12")=0,"",INT(MID(TEXT('請求書'!$D$20,"yyyymmdd"),1,6)&amp;TEXT(INDIRECT(B119&amp;"!$EP$12"),"00"))))</f>
      </c>
      <c r="BE119" s="73">
        <f ca="1">IF(BC119="","",IF(INDIRECT(B119&amp;"!$EP$13")=0,"",INT(MID(TEXT('請求書'!$D$20,"yyyymmdd"),1,6)&amp;TEXT(INDIRECT(B119&amp;"!$EP$13"),"00"))))</f>
      </c>
      <c r="BF119" s="73">
        <f t="shared" si="8"/>
      </c>
      <c r="BG119" s="73">
        <f t="shared" si="9"/>
      </c>
    </row>
    <row r="120" spans="1:59" ht="13.5">
      <c r="A120" s="55">
        <f>HYPERLINK("#"&amp;INT('受給者一覧'!B120)&amp;"!g3",ROW(A120)-2)</f>
        <v>118</v>
      </c>
      <c r="AB120" s="78"/>
      <c r="AC120" s="78"/>
      <c r="BA120" s="72">
        <f ca="1" t="shared" si="5"/>
      </c>
      <c r="BB120" s="73">
        <f t="shared" si="6"/>
      </c>
      <c r="BC120" s="74">
        <f ca="1" t="shared" si="7"/>
      </c>
      <c r="BD120" s="73">
        <f ca="1">IF(BC120="","",IF(INDIRECT(B120&amp;"!$EP$12")=0,"",INT(MID(TEXT('請求書'!$D$20,"yyyymmdd"),1,6)&amp;TEXT(INDIRECT(B120&amp;"!$EP$12"),"00"))))</f>
      </c>
      <c r="BE120" s="73">
        <f ca="1">IF(BC120="","",IF(INDIRECT(B120&amp;"!$EP$13")=0,"",INT(MID(TEXT('請求書'!$D$20,"yyyymmdd"),1,6)&amp;TEXT(INDIRECT(B120&amp;"!$EP$13"),"00"))))</f>
      </c>
      <c r="BF120" s="73">
        <f t="shared" si="8"/>
      </c>
      <c r="BG120" s="73">
        <f t="shared" si="9"/>
      </c>
    </row>
    <row r="121" spans="1:59" ht="13.5">
      <c r="A121" s="55">
        <f>HYPERLINK("#"&amp;INT('受給者一覧'!B121)&amp;"!g3",ROW(A121)-2)</f>
        <v>119</v>
      </c>
      <c r="AB121" s="78"/>
      <c r="AC121" s="78"/>
      <c r="BA121" s="72">
        <f ca="1" t="shared" si="5"/>
      </c>
      <c r="BB121" s="73">
        <f t="shared" si="6"/>
      </c>
      <c r="BC121" s="74">
        <f ca="1" t="shared" si="7"/>
      </c>
      <c r="BD121" s="73">
        <f ca="1">IF(BC121="","",IF(INDIRECT(B121&amp;"!$EP$12")=0,"",INT(MID(TEXT('請求書'!$D$20,"yyyymmdd"),1,6)&amp;TEXT(INDIRECT(B121&amp;"!$EP$12"),"00"))))</f>
      </c>
      <c r="BE121" s="73">
        <f ca="1">IF(BC121="","",IF(INDIRECT(B121&amp;"!$EP$13")=0,"",INT(MID(TEXT('請求書'!$D$20,"yyyymmdd"),1,6)&amp;TEXT(INDIRECT(B121&amp;"!$EP$13"),"00"))))</f>
      </c>
      <c r="BF121" s="73">
        <f t="shared" si="8"/>
      </c>
      <c r="BG121" s="73">
        <f t="shared" si="9"/>
      </c>
    </row>
    <row r="122" spans="1:59" ht="13.5">
      <c r="A122" s="55">
        <f>HYPERLINK("#"&amp;INT('受給者一覧'!B122)&amp;"!g3",ROW(A122)-2)</f>
        <v>120</v>
      </c>
      <c r="AB122" s="78"/>
      <c r="AC122" s="78"/>
      <c r="BA122" s="72">
        <f ca="1" t="shared" si="5"/>
      </c>
      <c r="BB122" s="73">
        <f t="shared" si="6"/>
      </c>
      <c r="BC122" s="74">
        <f ca="1" t="shared" si="7"/>
      </c>
      <c r="BD122" s="73">
        <f ca="1">IF(BC122="","",IF(INDIRECT(B122&amp;"!$EP$12")=0,"",INT(MID(TEXT('請求書'!$D$20,"yyyymmdd"),1,6)&amp;TEXT(INDIRECT(B122&amp;"!$EP$12"),"00"))))</f>
      </c>
      <c r="BE122" s="73">
        <f ca="1">IF(BC122="","",IF(INDIRECT(B122&amp;"!$EP$13")=0,"",INT(MID(TEXT('請求書'!$D$20,"yyyymmdd"),1,6)&amp;TEXT(INDIRECT(B122&amp;"!$EP$13"),"00"))))</f>
      </c>
      <c r="BF122" s="73">
        <f t="shared" si="8"/>
      </c>
      <c r="BG122" s="73">
        <f t="shared" si="9"/>
      </c>
    </row>
    <row r="123" spans="1:59" ht="13.5">
      <c r="A123" s="55">
        <f>HYPERLINK("#"&amp;INT('受給者一覧'!B123)&amp;"!g3",ROW(A123)-2)</f>
        <v>121</v>
      </c>
      <c r="AB123" s="78"/>
      <c r="AC123" s="78"/>
      <c r="BA123" s="72">
        <f ca="1" t="shared" si="5"/>
      </c>
      <c r="BB123" s="73">
        <f t="shared" si="6"/>
      </c>
      <c r="BC123" s="74">
        <f ca="1" t="shared" si="7"/>
      </c>
      <c r="BD123" s="73">
        <f ca="1">IF(BC123="","",IF(INDIRECT(B123&amp;"!$EP$12")=0,"",INT(MID(TEXT('請求書'!$D$20,"yyyymmdd"),1,6)&amp;TEXT(INDIRECT(B123&amp;"!$EP$12"),"00"))))</f>
      </c>
      <c r="BE123" s="73">
        <f ca="1">IF(BC123="","",IF(INDIRECT(B123&amp;"!$EP$13")=0,"",INT(MID(TEXT('請求書'!$D$20,"yyyymmdd"),1,6)&amp;TEXT(INDIRECT(B123&amp;"!$EP$13"),"00"))))</f>
      </c>
      <c r="BF123" s="73">
        <f t="shared" si="8"/>
      </c>
      <c r="BG123" s="73">
        <f t="shared" si="9"/>
      </c>
    </row>
    <row r="124" spans="1:59" ht="13.5">
      <c r="A124" s="55">
        <f>HYPERLINK("#"&amp;INT('受給者一覧'!B124)&amp;"!g3",ROW(A124)-2)</f>
        <v>122</v>
      </c>
      <c r="AB124" s="78"/>
      <c r="AC124" s="78"/>
      <c r="BA124" s="72">
        <f ca="1" t="shared" si="5"/>
      </c>
      <c r="BB124" s="73">
        <f t="shared" si="6"/>
      </c>
      <c r="BC124" s="74">
        <f ca="1" t="shared" si="7"/>
      </c>
      <c r="BD124" s="73">
        <f ca="1">IF(BC124="","",IF(INDIRECT(B124&amp;"!$EP$12")=0,"",INT(MID(TEXT('請求書'!$D$20,"yyyymmdd"),1,6)&amp;TEXT(INDIRECT(B124&amp;"!$EP$12"),"00"))))</f>
      </c>
      <c r="BE124" s="73">
        <f ca="1">IF(BC124="","",IF(INDIRECT(B124&amp;"!$EP$13")=0,"",INT(MID(TEXT('請求書'!$D$20,"yyyymmdd"),1,6)&amp;TEXT(INDIRECT(B124&amp;"!$EP$13"),"00"))))</f>
      </c>
      <c r="BF124" s="73">
        <f t="shared" si="8"/>
      </c>
      <c r="BG124" s="73">
        <f t="shared" si="9"/>
      </c>
    </row>
    <row r="125" spans="1:59" ht="13.5">
      <c r="A125" s="55">
        <f>HYPERLINK("#"&amp;INT('受給者一覧'!B125)&amp;"!g3",ROW(A125)-2)</f>
        <v>123</v>
      </c>
      <c r="AB125" s="78"/>
      <c r="AC125" s="78"/>
      <c r="BA125" s="72">
        <f ca="1" t="shared" si="5"/>
      </c>
      <c r="BB125" s="73">
        <f t="shared" si="6"/>
      </c>
      <c r="BC125" s="74">
        <f ca="1" t="shared" si="7"/>
      </c>
      <c r="BD125" s="73">
        <f ca="1">IF(BC125="","",IF(INDIRECT(B125&amp;"!$EP$12")=0,"",INT(MID(TEXT('請求書'!$D$20,"yyyymmdd"),1,6)&amp;TEXT(INDIRECT(B125&amp;"!$EP$12"),"00"))))</f>
      </c>
      <c r="BE125" s="73">
        <f ca="1">IF(BC125="","",IF(INDIRECT(B125&amp;"!$EP$13")=0,"",INT(MID(TEXT('請求書'!$D$20,"yyyymmdd"),1,6)&amp;TEXT(INDIRECT(B125&amp;"!$EP$13"),"00"))))</f>
      </c>
      <c r="BF125" s="73">
        <f t="shared" si="8"/>
      </c>
      <c r="BG125" s="73">
        <f t="shared" si="9"/>
      </c>
    </row>
    <row r="126" spans="1:59" ht="13.5">
      <c r="A126" s="55">
        <f>HYPERLINK("#"&amp;INT('受給者一覧'!B126)&amp;"!g3",ROW(A126)-2)</f>
        <v>124</v>
      </c>
      <c r="AB126" s="78"/>
      <c r="AC126" s="78"/>
      <c r="BA126" s="72">
        <f ca="1" t="shared" si="5"/>
      </c>
      <c r="BB126" s="73">
        <f t="shared" si="6"/>
      </c>
      <c r="BC126" s="74">
        <f ca="1" t="shared" si="7"/>
      </c>
      <c r="BD126" s="73">
        <f ca="1">IF(BC126="","",IF(INDIRECT(B126&amp;"!$EP$12")=0,"",INT(MID(TEXT('請求書'!$D$20,"yyyymmdd"),1,6)&amp;TEXT(INDIRECT(B126&amp;"!$EP$12"),"00"))))</f>
      </c>
      <c r="BE126" s="73">
        <f ca="1">IF(BC126="","",IF(INDIRECT(B126&amp;"!$EP$13")=0,"",INT(MID(TEXT('請求書'!$D$20,"yyyymmdd"),1,6)&amp;TEXT(INDIRECT(B126&amp;"!$EP$13"),"00"))))</f>
      </c>
      <c r="BF126" s="73">
        <f t="shared" si="8"/>
      </c>
      <c r="BG126" s="73">
        <f t="shared" si="9"/>
      </c>
    </row>
    <row r="127" spans="1:59" ht="13.5">
      <c r="A127" s="55">
        <f>HYPERLINK("#"&amp;INT('受給者一覧'!B127)&amp;"!g3",ROW(A127)-2)</f>
        <v>125</v>
      </c>
      <c r="AB127" s="78"/>
      <c r="AC127" s="78"/>
      <c r="BA127" s="72">
        <f ca="1" t="shared" si="5"/>
      </c>
      <c r="BB127" s="73">
        <f t="shared" si="6"/>
      </c>
      <c r="BC127" s="74">
        <f ca="1" t="shared" si="7"/>
      </c>
      <c r="BD127" s="73">
        <f ca="1">IF(BC127="","",IF(INDIRECT(B127&amp;"!$EP$12")=0,"",INT(MID(TEXT('請求書'!$D$20,"yyyymmdd"),1,6)&amp;TEXT(INDIRECT(B127&amp;"!$EP$12"),"00"))))</f>
      </c>
      <c r="BE127" s="73">
        <f ca="1">IF(BC127="","",IF(INDIRECT(B127&amp;"!$EP$13")=0,"",INT(MID(TEXT('請求書'!$D$20,"yyyymmdd"),1,6)&amp;TEXT(INDIRECT(B127&amp;"!$EP$13"),"00"))))</f>
      </c>
      <c r="BF127" s="73">
        <f t="shared" si="8"/>
      </c>
      <c r="BG127" s="73">
        <f t="shared" si="9"/>
      </c>
    </row>
    <row r="128" spans="1:59" ht="13.5">
      <c r="A128" s="55">
        <f>HYPERLINK("#"&amp;INT('受給者一覧'!B128)&amp;"!g3",ROW(A128)-2)</f>
        <v>126</v>
      </c>
      <c r="AB128" s="78"/>
      <c r="AC128" s="78"/>
      <c r="BA128" s="72">
        <f ca="1" t="shared" si="5"/>
      </c>
      <c r="BB128" s="73">
        <f t="shared" si="6"/>
      </c>
      <c r="BC128" s="74">
        <f ca="1" t="shared" si="7"/>
      </c>
      <c r="BD128" s="73">
        <f ca="1">IF(BC128="","",IF(INDIRECT(B128&amp;"!$EP$12")=0,"",INT(MID(TEXT('請求書'!$D$20,"yyyymmdd"),1,6)&amp;TEXT(INDIRECT(B128&amp;"!$EP$12"),"00"))))</f>
      </c>
      <c r="BE128" s="73">
        <f ca="1">IF(BC128="","",IF(INDIRECT(B128&amp;"!$EP$13")=0,"",INT(MID(TEXT('請求書'!$D$20,"yyyymmdd"),1,6)&amp;TEXT(INDIRECT(B128&amp;"!$EP$13"),"00"))))</f>
      </c>
      <c r="BF128" s="73">
        <f t="shared" si="8"/>
      </c>
      <c r="BG128" s="73">
        <f t="shared" si="9"/>
      </c>
    </row>
    <row r="129" spans="1:59" ht="13.5">
      <c r="A129" s="55">
        <f>HYPERLINK("#"&amp;INT('受給者一覧'!B129)&amp;"!g3",ROW(A129)-2)</f>
        <v>127</v>
      </c>
      <c r="AB129" s="78"/>
      <c r="AC129" s="78"/>
      <c r="BA129" s="72">
        <f ca="1" t="shared" si="5"/>
      </c>
      <c r="BB129" s="73">
        <f t="shared" si="6"/>
      </c>
      <c r="BC129" s="74">
        <f ca="1" t="shared" si="7"/>
      </c>
      <c r="BD129" s="73">
        <f ca="1">IF(BC129="","",IF(INDIRECT(B129&amp;"!$EP$12")=0,"",INT(MID(TEXT('請求書'!$D$20,"yyyymmdd"),1,6)&amp;TEXT(INDIRECT(B129&amp;"!$EP$12"),"00"))))</f>
      </c>
      <c r="BE129" s="73">
        <f ca="1">IF(BC129="","",IF(INDIRECT(B129&amp;"!$EP$13")=0,"",INT(MID(TEXT('請求書'!$D$20,"yyyymmdd"),1,6)&amp;TEXT(INDIRECT(B129&amp;"!$EP$13"),"00"))))</f>
      </c>
      <c r="BF129" s="73">
        <f t="shared" si="8"/>
      </c>
      <c r="BG129" s="73">
        <f t="shared" si="9"/>
      </c>
    </row>
    <row r="130" spans="1:59" ht="13.5">
      <c r="A130" s="55">
        <f>HYPERLINK("#"&amp;INT('受給者一覧'!B130)&amp;"!g3",ROW(A130)-2)</f>
        <v>128</v>
      </c>
      <c r="AB130" s="78"/>
      <c r="AC130" s="78"/>
      <c r="BA130" s="72">
        <f ca="1" t="shared" si="5"/>
      </c>
      <c r="BB130" s="73">
        <f t="shared" si="6"/>
      </c>
      <c r="BC130" s="74">
        <f ca="1" t="shared" si="7"/>
      </c>
      <c r="BD130" s="73">
        <f ca="1">IF(BC130="","",IF(INDIRECT(B130&amp;"!$EP$12")=0,"",INT(MID(TEXT('請求書'!$D$20,"yyyymmdd"),1,6)&amp;TEXT(INDIRECT(B130&amp;"!$EP$12"),"00"))))</f>
      </c>
      <c r="BE130" s="73">
        <f ca="1">IF(BC130="","",IF(INDIRECT(B130&amp;"!$EP$13")=0,"",INT(MID(TEXT('請求書'!$D$20,"yyyymmdd"),1,6)&amp;TEXT(INDIRECT(B130&amp;"!$EP$13"),"00"))))</f>
      </c>
      <c r="BF130" s="73">
        <f t="shared" si="8"/>
      </c>
      <c r="BG130" s="73">
        <f t="shared" si="9"/>
      </c>
    </row>
    <row r="131" spans="1:59" ht="13.5">
      <c r="A131" s="55">
        <f>HYPERLINK("#"&amp;INT('受給者一覧'!B131)&amp;"!g3",ROW(A131)-2)</f>
        <v>129</v>
      </c>
      <c r="AB131" s="78"/>
      <c r="AC131" s="78"/>
      <c r="BA131" s="72">
        <f ca="1" t="shared" si="5"/>
      </c>
      <c r="BB131" s="73">
        <f t="shared" si="6"/>
      </c>
      <c r="BC131" s="74">
        <f ca="1" t="shared" si="7"/>
      </c>
      <c r="BD131" s="73">
        <f ca="1">IF(BC131="","",IF(INDIRECT(B131&amp;"!$EP$12")=0,"",INT(MID(TEXT('請求書'!$D$20,"yyyymmdd"),1,6)&amp;TEXT(INDIRECT(B131&amp;"!$EP$12"),"00"))))</f>
      </c>
      <c r="BE131" s="73">
        <f ca="1">IF(BC131="","",IF(INDIRECT(B131&amp;"!$EP$13")=0,"",INT(MID(TEXT('請求書'!$D$20,"yyyymmdd"),1,6)&amp;TEXT(INDIRECT(B131&amp;"!$EP$13"),"00"))))</f>
      </c>
      <c r="BF131" s="73">
        <f t="shared" si="8"/>
      </c>
      <c r="BG131" s="73">
        <f t="shared" si="9"/>
      </c>
    </row>
    <row r="132" spans="1:59" ht="13.5">
      <c r="A132" s="55">
        <f>HYPERLINK("#"&amp;INT('受給者一覧'!B132)&amp;"!g3",ROW(A132)-2)</f>
        <v>130</v>
      </c>
      <c r="AB132" s="78"/>
      <c r="AC132" s="78"/>
      <c r="BA132" s="72">
        <f aca="true" ca="1" t="shared" si="10" ref="BA132:BA195">IF(BC132="","",IF(AF132&lt;INDIRECT(B132&amp;"!$EN$36"),"有",""))</f>
      </c>
      <c r="BB132" s="73">
        <f aca="true" t="shared" si="11" ref="BB132:BB195">IF(BC132="","",IF(BD132="","",IF(AND(BD132&gt;=BF132,BD132&lt;=BG132,BE132&gt;=BF132,BE132&lt;=BG132),"","有")))</f>
      </c>
      <c r="BC132" s="74">
        <f aca="true" ca="1" t="shared" si="12" ref="BC132:BC195">IF(ISERROR(INDIRECT(B132&amp;"!$G$4")),"","対象")</f>
      </c>
      <c r="BD132" s="73">
        <f ca="1">IF(BC132="","",IF(INDIRECT(B132&amp;"!$EP$12")=0,"",INT(MID(TEXT('請求書'!$D$20,"yyyymmdd"),1,6)&amp;TEXT(INDIRECT(B132&amp;"!$EP$12"),"00"))))</f>
      </c>
      <c r="BE132" s="73">
        <f ca="1">IF(BC132="","",IF(INDIRECT(B132&amp;"!$EP$13")=0,"",INT(MID(TEXT('請求書'!$D$20,"yyyymmdd"),1,6)&amp;TEXT(INDIRECT(B132&amp;"!$EP$13"),"00"))))</f>
      </c>
      <c r="BF132" s="73">
        <f aca="true" t="shared" si="13" ref="BF132:BF195">IF(AB132="","",INT(AB132))</f>
      </c>
      <c r="BG132" s="73">
        <f aca="true" t="shared" si="14" ref="BG132:BG195">IF(AC132="","",INT(AC132))</f>
      </c>
    </row>
    <row r="133" spans="1:59" ht="13.5">
      <c r="A133" s="55">
        <f>HYPERLINK("#"&amp;INT('受給者一覧'!B133)&amp;"!g3",ROW(A133)-2)</f>
        <v>131</v>
      </c>
      <c r="AB133" s="78"/>
      <c r="AC133" s="78"/>
      <c r="BA133" s="72">
        <f ca="1" t="shared" si="10"/>
      </c>
      <c r="BB133" s="73">
        <f t="shared" si="11"/>
      </c>
      <c r="BC133" s="74">
        <f ca="1" t="shared" si="12"/>
      </c>
      <c r="BD133" s="73">
        <f ca="1">IF(BC133="","",IF(INDIRECT(B133&amp;"!$EP$12")=0,"",INT(MID(TEXT('請求書'!$D$20,"yyyymmdd"),1,6)&amp;TEXT(INDIRECT(B133&amp;"!$EP$12"),"00"))))</f>
      </c>
      <c r="BE133" s="73">
        <f ca="1">IF(BC133="","",IF(INDIRECT(B133&amp;"!$EP$13")=0,"",INT(MID(TEXT('請求書'!$D$20,"yyyymmdd"),1,6)&amp;TEXT(INDIRECT(B133&amp;"!$EP$13"),"00"))))</f>
      </c>
      <c r="BF133" s="73">
        <f t="shared" si="13"/>
      </c>
      <c r="BG133" s="73">
        <f t="shared" si="14"/>
      </c>
    </row>
    <row r="134" spans="1:59" ht="13.5">
      <c r="A134" s="55">
        <f>HYPERLINK("#"&amp;INT('受給者一覧'!B134)&amp;"!g3",ROW(A134)-2)</f>
        <v>132</v>
      </c>
      <c r="AB134" s="78"/>
      <c r="AC134" s="78"/>
      <c r="BA134" s="72">
        <f ca="1" t="shared" si="10"/>
      </c>
      <c r="BB134" s="73">
        <f t="shared" si="11"/>
      </c>
      <c r="BC134" s="74">
        <f ca="1" t="shared" si="12"/>
      </c>
      <c r="BD134" s="73">
        <f ca="1">IF(BC134="","",IF(INDIRECT(B134&amp;"!$EP$12")=0,"",INT(MID(TEXT('請求書'!$D$20,"yyyymmdd"),1,6)&amp;TEXT(INDIRECT(B134&amp;"!$EP$12"),"00"))))</f>
      </c>
      <c r="BE134" s="73">
        <f ca="1">IF(BC134="","",IF(INDIRECT(B134&amp;"!$EP$13")=0,"",INT(MID(TEXT('請求書'!$D$20,"yyyymmdd"),1,6)&amp;TEXT(INDIRECT(B134&amp;"!$EP$13"),"00"))))</f>
      </c>
      <c r="BF134" s="73">
        <f t="shared" si="13"/>
      </c>
      <c r="BG134" s="73">
        <f t="shared" si="14"/>
      </c>
    </row>
    <row r="135" spans="1:59" ht="13.5">
      <c r="A135" s="55">
        <f>HYPERLINK("#"&amp;INT('受給者一覧'!B135)&amp;"!g3",ROW(A135)-2)</f>
        <v>133</v>
      </c>
      <c r="AB135" s="78"/>
      <c r="AC135" s="78"/>
      <c r="BA135" s="72">
        <f ca="1" t="shared" si="10"/>
      </c>
      <c r="BB135" s="73">
        <f t="shared" si="11"/>
      </c>
      <c r="BC135" s="74">
        <f ca="1" t="shared" si="12"/>
      </c>
      <c r="BD135" s="73">
        <f ca="1">IF(BC135="","",IF(INDIRECT(B135&amp;"!$EP$12")=0,"",INT(MID(TEXT('請求書'!$D$20,"yyyymmdd"),1,6)&amp;TEXT(INDIRECT(B135&amp;"!$EP$12"),"00"))))</f>
      </c>
      <c r="BE135" s="73">
        <f ca="1">IF(BC135="","",IF(INDIRECT(B135&amp;"!$EP$13")=0,"",INT(MID(TEXT('請求書'!$D$20,"yyyymmdd"),1,6)&amp;TEXT(INDIRECT(B135&amp;"!$EP$13"),"00"))))</f>
      </c>
      <c r="BF135" s="73">
        <f t="shared" si="13"/>
      </c>
      <c r="BG135" s="73">
        <f t="shared" si="14"/>
      </c>
    </row>
    <row r="136" spans="1:59" ht="13.5">
      <c r="A136" s="55">
        <f>HYPERLINK("#"&amp;INT('受給者一覧'!B136)&amp;"!g3",ROW(A136)-2)</f>
        <v>134</v>
      </c>
      <c r="AB136" s="78"/>
      <c r="AC136" s="78"/>
      <c r="BA136" s="72">
        <f ca="1" t="shared" si="10"/>
      </c>
      <c r="BB136" s="73">
        <f t="shared" si="11"/>
      </c>
      <c r="BC136" s="74">
        <f ca="1" t="shared" si="12"/>
      </c>
      <c r="BD136" s="73">
        <f ca="1">IF(BC136="","",IF(INDIRECT(B136&amp;"!$EP$12")=0,"",INT(MID(TEXT('請求書'!$D$20,"yyyymmdd"),1,6)&amp;TEXT(INDIRECT(B136&amp;"!$EP$12"),"00"))))</f>
      </c>
      <c r="BE136" s="73">
        <f ca="1">IF(BC136="","",IF(INDIRECT(B136&amp;"!$EP$13")=0,"",INT(MID(TEXT('請求書'!$D$20,"yyyymmdd"),1,6)&amp;TEXT(INDIRECT(B136&amp;"!$EP$13"),"00"))))</f>
      </c>
      <c r="BF136" s="73">
        <f t="shared" si="13"/>
      </c>
      <c r="BG136" s="73">
        <f t="shared" si="14"/>
      </c>
    </row>
    <row r="137" spans="1:59" ht="13.5">
      <c r="A137" s="55">
        <f>HYPERLINK("#"&amp;INT('受給者一覧'!B137)&amp;"!g3",ROW(A137)-2)</f>
        <v>135</v>
      </c>
      <c r="AB137" s="78"/>
      <c r="AC137" s="78"/>
      <c r="BA137" s="72">
        <f ca="1" t="shared" si="10"/>
      </c>
      <c r="BB137" s="73">
        <f t="shared" si="11"/>
      </c>
      <c r="BC137" s="74">
        <f ca="1" t="shared" si="12"/>
      </c>
      <c r="BD137" s="73">
        <f ca="1">IF(BC137="","",IF(INDIRECT(B137&amp;"!$EP$12")=0,"",INT(MID(TEXT('請求書'!$D$20,"yyyymmdd"),1,6)&amp;TEXT(INDIRECT(B137&amp;"!$EP$12"),"00"))))</f>
      </c>
      <c r="BE137" s="73">
        <f ca="1">IF(BC137="","",IF(INDIRECT(B137&amp;"!$EP$13")=0,"",INT(MID(TEXT('請求書'!$D$20,"yyyymmdd"),1,6)&amp;TEXT(INDIRECT(B137&amp;"!$EP$13"),"00"))))</f>
      </c>
      <c r="BF137" s="73">
        <f t="shared" si="13"/>
      </c>
      <c r="BG137" s="73">
        <f t="shared" si="14"/>
      </c>
    </row>
    <row r="138" spans="1:59" ht="13.5">
      <c r="A138" s="55">
        <f>HYPERLINK("#"&amp;INT('受給者一覧'!B138)&amp;"!g3",ROW(A138)-2)</f>
        <v>136</v>
      </c>
      <c r="AB138" s="78"/>
      <c r="AC138" s="78"/>
      <c r="BA138" s="72">
        <f ca="1" t="shared" si="10"/>
      </c>
      <c r="BB138" s="73">
        <f t="shared" si="11"/>
      </c>
      <c r="BC138" s="74">
        <f ca="1" t="shared" si="12"/>
      </c>
      <c r="BD138" s="73">
        <f ca="1">IF(BC138="","",IF(INDIRECT(B138&amp;"!$EP$12")=0,"",INT(MID(TEXT('請求書'!$D$20,"yyyymmdd"),1,6)&amp;TEXT(INDIRECT(B138&amp;"!$EP$12"),"00"))))</f>
      </c>
      <c r="BE138" s="73">
        <f ca="1">IF(BC138="","",IF(INDIRECT(B138&amp;"!$EP$13")=0,"",INT(MID(TEXT('請求書'!$D$20,"yyyymmdd"),1,6)&amp;TEXT(INDIRECT(B138&amp;"!$EP$13"),"00"))))</f>
      </c>
      <c r="BF138" s="73">
        <f t="shared" si="13"/>
      </c>
      <c r="BG138" s="73">
        <f t="shared" si="14"/>
      </c>
    </row>
    <row r="139" spans="1:59" ht="13.5">
      <c r="A139" s="55">
        <f>HYPERLINK("#"&amp;INT('受給者一覧'!B139)&amp;"!g3",ROW(A139)-2)</f>
        <v>137</v>
      </c>
      <c r="AB139" s="78"/>
      <c r="AC139" s="78"/>
      <c r="BA139" s="72">
        <f ca="1" t="shared" si="10"/>
      </c>
      <c r="BB139" s="73">
        <f t="shared" si="11"/>
      </c>
      <c r="BC139" s="74">
        <f ca="1" t="shared" si="12"/>
      </c>
      <c r="BD139" s="73">
        <f ca="1">IF(BC139="","",IF(INDIRECT(B139&amp;"!$EP$12")=0,"",INT(MID(TEXT('請求書'!$D$20,"yyyymmdd"),1,6)&amp;TEXT(INDIRECT(B139&amp;"!$EP$12"),"00"))))</f>
      </c>
      <c r="BE139" s="73">
        <f ca="1">IF(BC139="","",IF(INDIRECT(B139&amp;"!$EP$13")=0,"",INT(MID(TEXT('請求書'!$D$20,"yyyymmdd"),1,6)&amp;TEXT(INDIRECT(B139&amp;"!$EP$13"),"00"))))</f>
      </c>
      <c r="BF139" s="73">
        <f t="shared" si="13"/>
      </c>
      <c r="BG139" s="73">
        <f t="shared" si="14"/>
      </c>
    </row>
    <row r="140" spans="1:59" ht="13.5">
      <c r="A140" s="55">
        <f>HYPERLINK("#"&amp;INT('受給者一覧'!B140)&amp;"!g3",ROW(A140)-2)</f>
        <v>138</v>
      </c>
      <c r="AB140" s="78"/>
      <c r="AC140" s="78"/>
      <c r="BA140" s="72">
        <f ca="1" t="shared" si="10"/>
      </c>
      <c r="BB140" s="73">
        <f t="shared" si="11"/>
      </c>
      <c r="BC140" s="74">
        <f ca="1" t="shared" si="12"/>
      </c>
      <c r="BD140" s="73">
        <f ca="1">IF(BC140="","",IF(INDIRECT(B140&amp;"!$EP$12")=0,"",INT(MID(TEXT('請求書'!$D$20,"yyyymmdd"),1,6)&amp;TEXT(INDIRECT(B140&amp;"!$EP$12"),"00"))))</f>
      </c>
      <c r="BE140" s="73">
        <f ca="1">IF(BC140="","",IF(INDIRECT(B140&amp;"!$EP$13")=0,"",INT(MID(TEXT('請求書'!$D$20,"yyyymmdd"),1,6)&amp;TEXT(INDIRECT(B140&amp;"!$EP$13"),"00"))))</f>
      </c>
      <c r="BF140" s="73">
        <f t="shared" si="13"/>
      </c>
      <c r="BG140" s="73">
        <f t="shared" si="14"/>
      </c>
    </row>
    <row r="141" spans="1:59" ht="13.5">
      <c r="A141" s="55">
        <f>HYPERLINK("#"&amp;INT('受給者一覧'!B141)&amp;"!g3",ROW(A141)-2)</f>
        <v>139</v>
      </c>
      <c r="AB141" s="78"/>
      <c r="AC141" s="78"/>
      <c r="BA141" s="72">
        <f ca="1" t="shared" si="10"/>
      </c>
      <c r="BB141" s="73">
        <f t="shared" si="11"/>
      </c>
      <c r="BC141" s="74">
        <f ca="1" t="shared" si="12"/>
      </c>
      <c r="BD141" s="73">
        <f ca="1">IF(BC141="","",IF(INDIRECT(B141&amp;"!$EP$12")=0,"",INT(MID(TEXT('請求書'!$D$20,"yyyymmdd"),1,6)&amp;TEXT(INDIRECT(B141&amp;"!$EP$12"),"00"))))</f>
      </c>
      <c r="BE141" s="73">
        <f ca="1">IF(BC141="","",IF(INDIRECT(B141&amp;"!$EP$13")=0,"",INT(MID(TEXT('請求書'!$D$20,"yyyymmdd"),1,6)&amp;TEXT(INDIRECT(B141&amp;"!$EP$13"),"00"))))</f>
      </c>
      <c r="BF141" s="73">
        <f t="shared" si="13"/>
      </c>
      <c r="BG141" s="73">
        <f t="shared" si="14"/>
      </c>
    </row>
    <row r="142" spans="1:59" ht="13.5">
      <c r="A142" s="55">
        <f>HYPERLINK("#"&amp;INT('受給者一覧'!B142)&amp;"!g3",ROW(A142)-2)</f>
        <v>140</v>
      </c>
      <c r="AB142" s="78"/>
      <c r="AC142" s="78"/>
      <c r="BA142" s="72">
        <f ca="1" t="shared" si="10"/>
      </c>
      <c r="BB142" s="73">
        <f t="shared" si="11"/>
      </c>
      <c r="BC142" s="74">
        <f ca="1" t="shared" si="12"/>
      </c>
      <c r="BD142" s="73">
        <f ca="1">IF(BC142="","",IF(INDIRECT(B142&amp;"!$EP$12")=0,"",INT(MID(TEXT('請求書'!$D$20,"yyyymmdd"),1,6)&amp;TEXT(INDIRECT(B142&amp;"!$EP$12"),"00"))))</f>
      </c>
      <c r="BE142" s="73">
        <f ca="1">IF(BC142="","",IF(INDIRECT(B142&amp;"!$EP$13")=0,"",INT(MID(TEXT('請求書'!$D$20,"yyyymmdd"),1,6)&amp;TEXT(INDIRECT(B142&amp;"!$EP$13"),"00"))))</f>
      </c>
      <c r="BF142" s="73">
        <f t="shared" si="13"/>
      </c>
      <c r="BG142" s="73">
        <f t="shared" si="14"/>
      </c>
    </row>
    <row r="143" spans="1:59" ht="13.5">
      <c r="A143" s="55">
        <f>HYPERLINK("#"&amp;INT('受給者一覧'!B143)&amp;"!g3",ROW(A143)-2)</f>
        <v>141</v>
      </c>
      <c r="AB143" s="78"/>
      <c r="AC143" s="78"/>
      <c r="BA143" s="72">
        <f ca="1" t="shared" si="10"/>
      </c>
      <c r="BB143" s="73">
        <f t="shared" si="11"/>
      </c>
      <c r="BC143" s="74">
        <f ca="1" t="shared" si="12"/>
      </c>
      <c r="BD143" s="73">
        <f ca="1">IF(BC143="","",IF(INDIRECT(B143&amp;"!$EP$12")=0,"",INT(MID(TEXT('請求書'!$D$20,"yyyymmdd"),1,6)&amp;TEXT(INDIRECT(B143&amp;"!$EP$12"),"00"))))</f>
      </c>
      <c r="BE143" s="73">
        <f ca="1">IF(BC143="","",IF(INDIRECT(B143&amp;"!$EP$13")=0,"",INT(MID(TEXT('請求書'!$D$20,"yyyymmdd"),1,6)&amp;TEXT(INDIRECT(B143&amp;"!$EP$13"),"00"))))</f>
      </c>
      <c r="BF143" s="73">
        <f t="shared" si="13"/>
      </c>
      <c r="BG143" s="73">
        <f t="shared" si="14"/>
      </c>
    </row>
    <row r="144" spans="1:59" ht="13.5">
      <c r="A144" s="55">
        <f>HYPERLINK("#"&amp;INT('受給者一覧'!B144)&amp;"!g3",ROW(A144)-2)</f>
        <v>142</v>
      </c>
      <c r="AB144" s="78"/>
      <c r="AC144" s="78"/>
      <c r="BA144" s="72">
        <f ca="1" t="shared" si="10"/>
      </c>
      <c r="BB144" s="73">
        <f t="shared" si="11"/>
      </c>
      <c r="BC144" s="74">
        <f ca="1" t="shared" si="12"/>
      </c>
      <c r="BD144" s="73">
        <f ca="1">IF(BC144="","",IF(INDIRECT(B144&amp;"!$EP$12")=0,"",INT(MID(TEXT('請求書'!$D$20,"yyyymmdd"),1,6)&amp;TEXT(INDIRECT(B144&amp;"!$EP$12"),"00"))))</f>
      </c>
      <c r="BE144" s="73">
        <f ca="1">IF(BC144="","",IF(INDIRECT(B144&amp;"!$EP$13")=0,"",INT(MID(TEXT('請求書'!$D$20,"yyyymmdd"),1,6)&amp;TEXT(INDIRECT(B144&amp;"!$EP$13"),"00"))))</f>
      </c>
      <c r="BF144" s="73">
        <f t="shared" si="13"/>
      </c>
      <c r="BG144" s="73">
        <f t="shared" si="14"/>
      </c>
    </row>
    <row r="145" spans="1:59" ht="13.5">
      <c r="A145" s="55">
        <f>HYPERLINK("#"&amp;INT('受給者一覧'!B145)&amp;"!g3",ROW(A145)-2)</f>
        <v>143</v>
      </c>
      <c r="AB145" s="78"/>
      <c r="AC145" s="78"/>
      <c r="BA145" s="72">
        <f ca="1" t="shared" si="10"/>
      </c>
      <c r="BB145" s="73">
        <f t="shared" si="11"/>
      </c>
      <c r="BC145" s="74">
        <f ca="1" t="shared" si="12"/>
      </c>
      <c r="BD145" s="73">
        <f ca="1">IF(BC145="","",IF(INDIRECT(B145&amp;"!$EP$12")=0,"",INT(MID(TEXT('請求書'!$D$20,"yyyymmdd"),1,6)&amp;TEXT(INDIRECT(B145&amp;"!$EP$12"),"00"))))</f>
      </c>
      <c r="BE145" s="73">
        <f ca="1">IF(BC145="","",IF(INDIRECT(B145&amp;"!$EP$13")=0,"",INT(MID(TEXT('請求書'!$D$20,"yyyymmdd"),1,6)&amp;TEXT(INDIRECT(B145&amp;"!$EP$13"),"00"))))</f>
      </c>
      <c r="BF145" s="73">
        <f t="shared" si="13"/>
      </c>
      <c r="BG145" s="73">
        <f t="shared" si="14"/>
      </c>
    </row>
    <row r="146" spans="1:59" ht="13.5">
      <c r="A146" s="55">
        <f>HYPERLINK("#"&amp;INT('受給者一覧'!B146)&amp;"!g3",ROW(A146)-2)</f>
        <v>144</v>
      </c>
      <c r="AB146" s="78"/>
      <c r="AC146" s="78"/>
      <c r="BA146" s="72">
        <f ca="1" t="shared" si="10"/>
      </c>
      <c r="BB146" s="73">
        <f t="shared" si="11"/>
      </c>
      <c r="BC146" s="74">
        <f ca="1" t="shared" si="12"/>
      </c>
      <c r="BD146" s="73">
        <f ca="1">IF(BC146="","",IF(INDIRECT(B146&amp;"!$EP$12")=0,"",INT(MID(TEXT('請求書'!$D$20,"yyyymmdd"),1,6)&amp;TEXT(INDIRECT(B146&amp;"!$EP$12"),"00"))))</f>
      </c>
      <c r="BE146" s="73">
        <f ca="1">IF(BC146="","",IF(INDIRECT(B146&amp;"!$EP$13")=0,"",INT(MID(TEXT('請求書'!$D$20,"yyyymmdd"),1,6)&amp;TEXT(INDIRECT(B146&amp;"!$EP$13"),"00"))))</f>
      </c>
      <c r="BF146" s="73">
        <f t="shared" si="13"/>
      </c>
      <c r="BG146" s="73">
        <f t="shared" si="14"/>
      </c>
    </row>
    <row r="147" spans="1:59" ht="13.5">
      <c r="A147" s="55">
        <f>HYPERLINK("#"&amp;INT('受給者一覧'!B147)&amp;"!g3",ROW(A147)-2)</f>
        <v>145</v>
      </c>
      <c r="AB147" s="78"/>
      <c r="AC147" s="78"/>
      <c r="BA147" s="72">
        <f ca="1" t="shared" si="10"/>
      </c>
      <c r="BB147" s="73">
        <f t="shared" si="11"/>
      </c>
      <c r="BC147" s="74">
        <f ca="1" t="shared" si="12"/>
      </c>
      <c r="BD147" s="73">
        <f ca="1">IF(BC147="","",IF(INDIRECT(B147&amp;"!$EP$12")=0,"",INT(MID(TEXT('請求書'!$D$20,"yyyymmdd"),1,6)&amp;TEXT(INDIRECT(B147&amp;"!$EP$12"),"00"))))</f>
      </c>
      <c r="BE147" s="73">
        <f ca="1">IF(BC147="","",IF(INDIRECT(B147&amp;"!$EP$13")=0,"",INT(MID(TEXT('請求書'!$D$20,"yyyymmdd"),1,6)&amp;TEXT(INDIRECT(B147&amp;"!$EP$13"),"00"))))</f>
      </c>
      <c r="BF147" s="73">
        <f t="shared" si="13"/>
      </c>
      <c r="BG147" s="73">
        <f t="shared" si="14"/>
      </c>
    </row>
    <row r="148" spans="1:59" ht="13.5">
      <c r="A148" s="55">
        <f>HYPERLINK("#"&amp;INT('受給者一覧'!B148)&amp;"!g3",ROW(A148)-2)</f>
        <v>146</v>
      </c>
      <c r="AB148" s="78"/>
      <c r="AC148" s="78"/>
      <c r="BA148" s="72">
        <f ca="1" t="shared" si="10"/>
      </c>
      <c r="BB148" s="73">
        <f t="shared" si="11"/>
      </c>
      <c r="BC148" s="74">
        <f ca="1" t="shared" si="12"/>
      </c>
      <c r="BD148" s="73">
        <f ca="1">IF(BC148="","",IF(INDIRECT(B148&amp;"!$EP$12")=0,"",INT(MID(TEXT('請求書'!$D$20,"yyyymmdd"),1,6)&amp;TEXT(INDIRECT(B148&amp;"!$EP$12"),"00"))))</f>
      </c>
      <c r="BE148" s="73">
        <f ca="1">IF(BC148="","",IF(INDIRECT(B148&amp;"!$EP$13")=0,"",INT(MID(TEXT('請求書'!$D$20,"yyyymmdd"),1,6)&amp;TEXT(INDIRECT(B148&amp;"!$EP$13"),"00"))))</f>
      </c>
      <c r="BF148" s="73">
        <f t="shared" si="13"/>
      </c>
      <c r="BG148" s="73">
        <f t="shared" si="14"/>
      </c>
    </row>
    <row r="149" spans="1:59" ht="13.5">
      <c r="A149" s="55">
        <f>HYPERLINK("#"&amp;INT('受給者一覧'!B149)&amp;"!g3",ROW(A149)-2)</f>
        <v>147</v>
      </c>
      <c r="AB149" s="78"/>
      <c r="AC149" s="78"/>
      <c r="BA149" s="72">
        <f ca="1" t="shared" si="10"/>
      </c>
      <c r="BB149" s="73">
        <f t="shared" si="11"/>
      </c>
      <c r="BC149" s="74">
        <f ca="1" t="shared" si="12"/>
      </c>
      <c r="BD149" s="73">
        <f ca="1">IF(BC149="","",IF(INDIRECT(B149&amp;"!$EP$12")=0,"",INT(MID(TEXT('請求書'!$D$20,"yyyymmdd"),1,6)&amp;TEXT(INDIRECT(B149&amp;"!$EP$12"),"00"))))</f>
      </c>
      <c r="BE149" s="73">
        <f ca="1">IF(BC149="","",IF(INDIRECT(B149&amp;"!$EP$13")=0,"",INT(MID(TEXT('請求書'!$D$20,"yyyymmdd"),1,6)&amp;TEXT(INDIRECT(B149&amp;"!$EP$13"),"00"))))</f>
      </c>
      <c r="BF149" s="73">
        <f t="shared" si="13"/>
      </c>
      <c r="BG149" s="73">
        <f t="shared" si="14"/>
      </c>
    </row>
    <row r="150" spans="1:59" ht="13.5">
      <c r="A150" s="55">
        <f>HYPERLINK("#"&amp;INT('受給者一覧'!B150)&amp;"!g3",ROW(A150)-2)</f>
        <v>148</v>
      </c>
      <c r="AB150" s="78"/>
      <c r="AC150" s="78"/>
      <c r="BA150" s="72">
        <f ca="1" t="shared" si="10"/>
      </c>
      <c r="BB150" s="73">
        <f t="shared" si="11"/>
      </c>
      <c r="BC150" s="74">
        <f ca="1" t="shared" si="12"/>
      </c>
      <c r="BD150" s="73">
        <f ca="1">IF(BC150="","",IF(INDIRECT(B150&amp;"!$EP$12")=0,"",INT(MID(TEXT('請求書'!$D$20,"yyyymmdd"),1,6)&amp;TEXT(INDIRECT(B150&amp;"!$EP$12"),"00"))))</f>
      </c>
      <c r="BE150" s="73">
        <f ca="1">IF(BC150="","",IF(INDIRECT(B150&amp;"!$EP$13")=0,"",INT(MID(TEXT('請求書'!$D$20,"yyyymmdd"),1,6)&amp;TEXT(INDIRECT(B150&amp;"!$EP$13"),"00"))))</f>
      </c>
      <c r="BF150" s="73">
        <f t="shared" si="13"/>
      </c>
      <c r="BG150" s="73">
        <f t="shared" si="14"/>
      </c>
    </row>
    <row r="151" spans="1:59" ht="13.5">
      <c r="A151" s="55">
        <f>HYPERLINK("#"&amp;INT('受給者一覧'!B151)&amp;"!g3",ROW(A151)-2)</f>
        <v>149</v>
      </c>
      <c r="AB151" s="78"/>
      <c r="AC151" s="78"/>
      <c r="BA151" s="72">
        <f ca="1" t="shared" si="10"/>
      </c>
      <c r="BB151" s="73">
        <f t="shared" si="11"/>
      </c>
      <c r="BC151" s="74">
        <f ca="1" t="shared" si="12"/>
      </c>
      <c r="BD151" s="73">
        <f ca="1">IF(BC151="","",IF(INDIRECT(B151&amp;"!$EP$12")=0,"",INT(MID(TEXT('請求書'!$D$20,"yyyymmdd"),1,6)&amp;TEXT(INDIRECT(B151&amp;"!$EP$12"),"00"))))</f>
      </c>
      <c r="BE151" s="73">
        <f ca="1">IF(BC151="","",IF(INDIRECT(B151&amp;"!$EP$13")=0,"",INT(MID(TEXT('請求書'!$D$20,"yyyymmdd"),1,6)&amp;TEXT(INDIRECT(B151&amp;"!$EP$13"),"00"))))</f>
      </c>
      <c r="BF151" s="73">
        <f t="shared" si="13"/>
      </c>
      <c r="BG151" s="73">
        <f t="shared" si="14"/>
      </c>
    </row>
    <row r="152" spans="1:59" ht="13.5">
      <c r="A152" s="55">
        <f>HYPERLINK("#"&amp;INT('受給者一覧'!B152)&amp;"!g3",ROW(A152)-2)</f>
        <v>150</v>
      </c>
      <c r="AB152" s="78"/>
      <c r="AC152" s="78"/>
      <c r="BA152" s="72">
        <f ca="1" t="shared" si="10"/>
      </c>
      <c r="BB152" s="73">
        <f t="shared" si="11"/>
      </c>
      <c r="BC152" s="74">
        <f ca="1" t="shared" si="12"/>
      </c>
      <c r="BD152" s="73">
        <f ca="1">IF(BC152="","",IF(INDIRECT(B152&amp;"!$EP$12")=0,"",INT(MID(TEXT('請求書'!$D$20,"yyyymmdd"),1,6)&amp;TEXT(INDIRECT(B152&amp;"!$EP$12"),"00"))))</f>
      </c>
      <c r="BE152" s="73">
        <f ca="1">IF(BC152="","",IF(INDIRECT(B152&amp;"!$EP$13")=0,"",INT(MID(TEXT('請求書'!$D$20,"yyyymmdd"),1,6)&amp;TEXT(INDIRECT(B152&amp;"!$EP$13"),"00"))))</f>
      </c>
      <c r="BF152" s="73">
        <f t="shared" si="13"/>
      </c>
      <c r="BG152" s="73">
        <f t="shared" si="14"/>
      </c>
    </row>
    <row r="153" spans="1:59" ht="13.5">
      <c r="A153" s="55">
        <f>HYPERLINK("#"&amp;INT('受給者一覧'!B153)&amp;"!g3",ROW(A153)-2)</f>
        <v>151</v>
      </c>
      <c r="AB153" s="78"/>
      <c r="AC153" s="78"/>
      <c r="BA153" s="72">
        <f ca="1" t="shared" si="10"/>
      </c>
      <c r="BB153" s="73">
        <f t="shared" si="11"/>
      </c>
      <c r="BC153" s="74">
        <f ca="1" t="shared" si="12"/>
      </c>
      <c r="BD153" s="73">
        <f ca="1">IF(BC153="","",IF(INDIRECT(B153&amp;"!$EP$12")=0,"",INT(MID(TEXT('請求書'!$D$20,"yyyymmdd"),1,6)&amp;TEXT(INDIRECT(B153&amp;"!$EP$12"),"00"))))</f>
      </c>
      <c r="BE153" s="73">
        <f ca="1">IF(BC153="","",IF(INDIRECT(B153&amp;"!$EP$13")=0,"",INT(MID(TEXT('請求書'!$D$20,"yyyymmdd"),1,6)&amp;TEXT(INDIRECT(B153&amp;"!$EP$13"),"00"))))</f>
      </c>
      <c r="BF153" s="73">
        <f t="shared" si="13"/>
      </c>
      <c r="BG153" s="73">
        <f t="shared" si="14"/>
      </c>
    </row>
    <row r="154" spans="1:59" ht="13.5">
      <c r="A154" s="55">
        <f>HYPERLINK("#"&amp;INT('受給者一覧'!B154)&amp;"!g3",ROW(A154)-2)</f>
        <v>152</v>
      </c>
      <c r="AB154" s="78"/>
      <c r="AC154" s="78"/>
      <c r="BA154" s="72">
        <f ca="1" t="shared" si="10"/>
      </c>
      <c r="BB154" s="73">
        <f t="shared" si="11"/>
      </c>
      <c r="BC154" s="74">
        <f ca="1" t="shared" si="12"/>
      </c>
      <c r="BD154" s="73">
        <f ca="1">IF(BC154="","",IF(INDIRECT(B154&amp;"!$EP$12")=0,"",INT(MID(TEXT('請求書'!$D$20,"yyyymmdd"),1,6)&amp;TEXT(INDIRECT(B154&amp;"!$EP$12"),"00"))))</f>
      </c>
      <c r="BE154" s="73">
        <f ca="1">IF(BC154="","",IF(INDIRECT(B154&amp;"!$EP$13")=0,"",INT(MID(TEXT('請求書'!$D$20,"yyyymmdd"),1,6)&amp;TEXT(INDIRECT(B154&amp;"!$EP$13"),"00"))))</f>
      </c>
      <c r="BF154" s="73">
        <f t="shared" si="13"/>
      </c>
      <c r="BG154" s="73">
        <f t="shared" si="14"/>
      </c>
    </row>
    <row r="155" spans="1:59" ht="13.5">
      <c r="A155" s="55">
        <f>HYPERLINK("#"&amp;INT('受給者一覧'!B155)&amp;"!g3",ROW(A155)-2)</f>
        <v>153</v>
      </c>
      <c r="AB155" s="78"/>
      <c r="AC155" s="78"/>
      <c r="BA155" s="72">
        <f ca="1" t="shared" si="10"/>
      </c>
      <c r="BB155" s="73">
        <f t="shared" si="11"/>
      </c>
      <c r="BC155" s="74">
        <f ca="1" t="shared" si="12"/>
      </c>
      <c r="BD155" s="73">
        <f ca="1">IF(BC155="","",IF(INDIRECT(B155&amp;"!$EP$12")=0,"",INT(MID(TEXT('請求書'!$D$20,"yyyymmdd"),1,6)&amp;TEXT(INDIRECT(B155&amp;"!$EP$12"),"00"))))</f>
      </c>
      <c r="BE155" s="73">
        <f ca="1">IF(BC155="","",IF(INDIRECT(B155&amp;"!$EP$13")=0,"",INT(MID(TEXT('請求書'!$D$20,"yyyymmdd"),1,6)&amp;TEXT(INDIRECT(B155&amp;"!$EP$13"),"00"))))</f>
      </c>
      <c r="BF155" s="73">
        <f t="shared" si="13"/>
      </c>
      <c r="BG155" s="73">
        <f t="shared" si="14"/>
      </c>
    </row>
    <row r="156" spans="1:59" ht="13.5">
      <c r="A156" s="55">
        <f>HYPERLINK("#"&amp;INT('受給者一覧'!B156)&amp;"!g3",ROW(A156)-2)</f>
        <v>154</v>
      </c>
      <c r="AB156" s="78"/>
      <c r="AC156" s="78"/>
      <c r="BA156" s="72">
        <f ca="1" t="shared" si="10"/>
      </c>
      <c r="BB156" s="73">
        <f t="shared" si="11"/>
      </c>
      <c r="BC156" s="74">
        <f ca="1" t="shared" si="12"/>
      </c>
      <c r="BD156" s="73">
        <f ca="1">IF(BC156="","",IF(INDIRECT(B156&amp;"!$EP$12")=0,"",INT(MID(TEXT('請求書'!$D$20,"yyyymmdd"),1,6)&amp;TEXT(INDIRECT(B156&amp;"!$EP$12"),"00"))))</f>
      </c>
      <c r="BE156" s="73">
        <f ca="1">IF(BC156="","",IF(INDIRECT(B156&amp;"!$EP$13")=0,"",INT(MID(TEXT('請求書'!$D$20,"yyyymmdd"),1,6)&amp;TEXT(INDIRECT(B156&amp;"!$EP$13"),"00"))))</f>
      </c>
      <c r="BF156" s="73">
        <f t="shared" si="13"/>
      </c>
      <c r="BG156" s="73">
        <f t="shared" si="14"/>
      </c>
    </row>
    <row r="157" spans="1:59" ht="13.5">
      <c r="A157" s="55">
        <f>HYPERLINK("#"&amp;INT('受給者一覧'!B157)&amp;"!g3",ROW(A157)-2)</f>
        <v>155</v>
      </c>
      <c r="AB157" s="78"/>
      <c r="AC157" s="78"/>
      <c r="BA157" s="72">
        <f ca="1" t="shared" si="10"/>
      </c>
      <c r="BB157" s="73">
        <f t="shared" si="11"/>
      </c>
      <c r="BC157" s="74">
        <f ca="1" t="shared" si="12"/>
      </c>
      <c r="BD157" s="73">
        <f ca="1">IF(BC157="","",IF(INDIRECT(B157&amp;"!$EP$12")=0,"",INT(MID(TEXT('請求書'!$D$20,"yyyymmdd"),1,6)&amp;TEXT(INDIRECT(B157&amp;"!$EP$12"),"00"))))</f>
      </c>
      <c r="BE157" s="73">
        <f ca="1">IF(BC157="","",IF(INDIRECT(B157&amp;"!$EP$13")=0,"",INT(MID(TEXT('請求書'!$D$20,"yyyymmdd"),1,6)&amp;TEXT(INDIRECT(B157&amp;"!$EP$13"),"00"))))</f>
      </c>
      <c r="BF157" s="73">
        <f t="shared" si="13"/>
      </c>
      <c r="BG157" s="73">
        <f t="shared" si="14"/>
      </c>
    </row>
    <row r="158" spans="1:59" ht="13.5">
      <c r="A158" s="55">
        <f>HYPERLINK("#"&amp;INT('受給者一覧'!B158)&amp;"!g3",ROW(A158)-2)</f>
        <v>156</v>
      </c>
      <c r="AB158" s="78"/>
      <c r="AC158" s="78"/>
      <c r="BA158" s="72">
        <f ca="1" t="shared" si="10"/>
      </c>
      <c r="BB158" s="73">
        <f t="shared" si="11"/>
      </c>
      <c r="BC158" s="74">
        <f ca="1" t="shared" si="12"/>
      </c>
      <c r="BD158" s="73">
        <f ca="1">IF(BC158="","",IF(INDIRECT(B158&amp;"!$EP$12")=0,"",INT(MID(TEXT('請求書'!$D$20,"yyyymmdd"),1,6)&amp;TEXT(INDIRECT(B158&amp;"!$EP$12"),"00"))))</f>
      </c>
      <c r="BE158" s="73">
        <f ca="1">IF(BC158="","",IF(INDIRECT(B158&amp;"!$EP$13")=0,"",INT(MID(TEXT('請求書'!$D$20,"yyyymmdd"),1,6)&amp;TEXT(INDIRECT(B158&amp;"!$EP$13"),"00"))))</f>
      </c>
      <c r="BF158" s="73">
        <f t="shared" si="13"/>
      </c>
      <c r="BG158" s="73">
        <f t="shared" si="14"/>
      </c>
    </row>
    <row r="159" spans="1:59" ht="13.5">
      <c r="A159" s="55">
        <f>HYPERLINK("#"&amp;INT('受給者一覧'!B159)&amp;"!g3",ROW(A159)-2)</f>
        <v>157</v>
      </c>
      <c r="AB159" s="78"/>
      <c r="AC159" s="78"/>
      <c r="BA159" s="72">
        <f ca="1" t="shared" si="10"/>
      </c>
      <c r="BB159" s="73">
        <f t="shared" si="11"/>
      </c>
      <c r="BC159" s="74">
        <f ca="1" t="shared" si="12"/>
      </c>
      <c r="BD159" s="73">
        <f ca="1">IF(BC159="","",IF(INDIRECT(B159&amp;"!$EP$12")=0,"",INT(MID(TEXT('請求書'!$D$20,"yyyymmdd"),1,6)&amp;TEXT(INDIRECT(B159&amp;"!$EP$12"),"00"))))</f>
      </c>
      <c r="BE159" s="73">
        <f ca="1">IF(BC159="","",IF(INDIRECT(B159&amp;"!$EP$13")=0,"",INT(MID(TEXT('請求書'!$D$20,"yyyymmdd"),1,6)&amp;TEXT(INDIRECT(B159&amp;"!$EP$13"),"00"))))</f>
      </c>
      <c r="BF159" s="73">
        <f t="shared" si="13"/>
      </c>
      <c r="BG159" s="73">
        <f t="shared" si="14"/>
      </c>
    </row>
    <row r="160" spans="1:59" ht="13.5">
      <c r="A160" s="55">
        <f>HYPERLINK("#"&amp;INT('受給者一覧'!B160)&amp;"!g3",ROW(A160)-2)</f>
        <v>158</v>
      </c>
      <c r="AB160" s="78"/>
      <c r="AC160" s="78"/>
      <c r="BA160" s="72">
        <f ca="1" t="shared" si="10"/>
      </c>
      <c r="BB160" s="73">
        <f t="shared" si="11"/>
      </c>
      <c r="BC160" s="74">
        <f ca="1" t="shared" si="12"/>
      </c>
      <c r="BD160" s="73">
        <f ca="1">IF(BC160="","",IF(INDIRECT(B160&amp;"!$EP$12")=0,"",INT(MID(TEXT('請求書'!$D$20,"yyyymmdd"),1,6)&amp;TEXT(INDIRECT(B160&amp;"!$EP$12"),"00"))))</f>
      </c>
      <c r="BE160" s="73">
        <f ca="1">IF(BC160="","",IF(INDIRECT(B160&amp;"!$EP$13")=0,"",INT(MID(TEXT('請求書'!$D$20,"yyyymmdd"),1,6)&amp;TEXT(INDIRECT(B160&amp;"!$EP$13"),"00"))))</f>
      </c>
      <c r="BF160" s="73">
        <f t="shared" si="13"/>
      </c>
      <c r="BG160" s="73">
        <f t="shared" si="14"/>
      </c>
    </row>
    <row r="161" spans="1:59" ht="13.5">
      <c r="A161" s="55">
        <f>HYPERLINK("#"&amp;INT('受給者一覧'!B161)&amp;"!g3",ROW(A161)-2)</f>
        <v>159</v>
      </c>
      <c r="AB161" s="78"/>
      <c r="AC161" s="78"/>
      <c r="BA161" s="72">
        <f ca="1" t="shared" si="10"/>
      </c>
      <c r="BB161" s="73">
        <f t="shared" si="11"/>
      </c>
      <c r="BC161" s="74">
        <f ca="1" t="shared" si="12"/>
      </c>
      <c r="BD161" s="73">
        <f ca="1">IF(BC161="","",IF(INDIRECT(B161&amp;"!$EP$12")=0,"",INT(MID(TEXT('請求書'!$D$20,"yyyymmdd"),1,6)&amp;TEXT(INDIRECT(B161&amp;"!$EP$12"),"00"))))</f>
      </c>
      <c r="BE161" s="73">
        <f ca="1">IF(BC161="","",IF(INDIRECT(B161&amp;"!$EP$13")=0,"",INT(MID(TEXT('請求書'!$D$20,"yyyymmdd"),1,6)&amp;TEXT(INDIRECT(B161&amp;"!$EP$13"),"00"))))</f>
      </c>
      <c r="BF161" s="73">
        <f t="shared" si="13"/>
      </c>
      <c r="BG161" s="73">
        <f t="shared" si="14"/>
      </c>
    </row>
    <row r="162" spans="1:59" ht="13.5">
      <c r="A162" s="55">
        <f>HYPERLINK("#"&amp;INT('受給者一覧'!B162)&amp;"!g3",ROW(A162)-2)</f>
        <v>160</v>
      </c>
      <c r="AB162" s="78"/>
      <c r="AC162" s="78"/>
      <c r="BA162" s="72">
        <f ca="1" t="shared" si="10"/>
      </c>
      <c r="BB162" s="73">
        <f t="shared" si="11"/>
      </c>
      <c r="BC162" s="74">
        <f ca="1" t="shared" si="12"/>
      </c>
      <c r="BD162" s="73">
        <f ca="1">IF(BC162="","",IF(INDIRECT(B162&amp;"!$EP$12")=0,"",INT(MID(TEXT('請求書'!$D$20,"yyyymmdd"),1,6)&amp;TEXT(INDIRECT(B162&amp;"!$EP$12"),"00"))))</f>
      </c>
      <c r="BE162" s="73">
        <f ca="1">IF(BC162="","",IF(INDIRECT(B162&amp;"!$EP$13")=0,"",INT(MID(TEXT('請求書'!$D$20,"yyyymmdd"),1,6)&amp;TEXT(INDIRECT(B162&amp;"!$EP$13"),"00"))))</f>
      </c>
      <c r="BF162" s="73">
        <f t="shared" si="13"/>
      </c>
      <c r="BG162" s="73">
        <f t="shared" si="14"/>
      </c>
    </row>
    <row r="163" spans="1:59" ht="13.5">
      <c r="A163" s="55">
        <f>HYPERLINK("#"&amp;INT('受給者一覧'!B163)&amp;"!g3",ROW(A163)-2)</f>
        <v>161</v>
      </c>
      <c r="AB163" s="78"/>
      <c r="AC163" s="78"/>
      <c r="BA163" s="72">
        <f ca="1" t="shared" si="10"/>
      </c>
      <c r="BB163" s="73">
        <f t="shared" si="11"/>
      </c>
      <c r="BC163" s="74">
        <f ca="1" t="shared" si="12"/>
      </c>
      <c r="BD163" s="73">
        <f ca="1">IF(BC163="","",IF(INDIRECT(B163&amp;"!$EP$12")=0,"",INT(MID(TEXT('請求書'!$D$20,"yyyymmdd"),1,6)&amp;TEXT(INDIRECT(B163&amp;"!$EP$12"),"00"))))</f>
      </c>
      <c r="BE163" s="73">
        <f ca="1">IF(BC163="","",IF(INDIRECT(B163&amp;"!$EP$13")=0,"",INT(MID(TEXT('請求書'!$D$20,"yyyymmdd"),1,6)&amp;TEXT(INDIRECT(B163&amp;"!$EP$13"),"00"))))</f>
      </c>
      <c r="BF163" s="73">
        <f t="shared" si="13"/>
      </c>
      <c r="BG163" s="73">
        <f t="shared" si="14"/>
      </c>
    </row>
    <row r="164" spans="1:59" ht="13.5">
      <c r="A164" s="55">
        <f>HYPERLINK("#"&amp;INT('受給者一覧'!B164)&amp;"!g3",ROW(A164)-2)</f>
        <v>162</v>
      </c>
      <c r="AB164" s="78"/>
      <c r="AC164" s="78"/>
      <c r="BA164" s="72">
        <f ca="1" t="shared" si="10"/>
      </c>
      <c r="BB164" s="73">
        <f t="shared" si="11"/>
      </c>
      <c r="BC164" s="74">
        <f ca="1" t="shared" si="12"/>
      </c>
      <c r="BD164" s="73">
        <f ca="1">IF(BC164="","",IF(INDIRECT(B164&amp;"!$EP$12")=0,"",INT(MID(TEXT('請求書'!$D$20,"yyyymmdd"),1,6)&amp;TEXT(INDIRECT(B164&amp;"!$EP$12"),"00"))))</f>
      </c>
      <c r="BE164" s="73">
        <f ca="1">IF(BC164="","",IF(INDIRECT(B164&amp;"!$EP$13")=0,"",INT(MID(TEXT('請求書'!$D$20,"yyyymmdd"),1,6)&amp;TEXT(INDIRECT(B164&amp;"!$EP$13"),"00"))))</f>
      </c>
      <c r="BF164" s="73">
        <f t="shared" si="13"/>
      </c>
      <c r="BG164" s="73">
        <f t="shared" si="14"/>
      </c>
    </row>
    <row r="165" spans="1:59" ht="13.5">
      <c r="A165" s="55">
        <f>HYPERLINK("#"&amp;INT('受給者一覧'!B165)&amp;"!g3",ROW(A165)-2)</f>
        <v>163</v>
      </c>
      <c r="AB165" s="78"/>
      <c r="AC165" s="78"/>
      <c r="BA165" s="72">
        <f ca="1" t="shared" si="10"/>
      </c>
      <c r="BB165" s="73">
        <f t="shared" si="11"/>
      </c>
      <c r="BC165" s="74">
        <f ca="1" t="shared" si="12"/>
      </c>
      <c r="BD165" s="73">
        <f ca="1">IF(BC165="","",IF(INDIRECT(B165&amp;"!$EP$12")=0,"",INT(MID(TEXT('請求書'!$D$20,"yyyymmdd"),1,6)&amp;TEXT(INDIRECT(B165&amp;"!$EP$12"),"00"))))</f>
      </c>
      <c r="BE165" s="73">
        <f ca="1">IF(BC165="","",IF(INDIRECT(B165&amp;"!$EP$13")=0,"",INT(MID(TEXT('請求書'!$D$20,"yyyymmdd"),1,6)&amp;TEXT(INDIRECT(B165&amp;"!$EP$13"),"00"))))</f>
      </c>
      <c r="BF165" s="73">
        <f t="shared" si="13"/>
      </c>
      <c r="BG165" s="73">
        <f t="shared" si="14"/>
      </c>
    </row>
    <row r="166" spans="1:59" ht="13.5">
      <c r="A166" s="55">
        <f>HYPERLINK("#"&amp;INT('受給者一覧'!B166)&amp;"!g3",ROW(A166)-2)</f>
        <v>164</v>
      </c>
      <c r="AB166" s="78"/>
      <c r="AC166" s="78"/>
      <c r="BA166" s="72">
        <f ca="1" t="shared" si="10"/>
      </c>
      <c r="BB166" s="73">
        <f t="shared" si="11"/>
      </c>
      <c r="BC166" s="74">
        <f ca="1" t="shared" si="12"/>
      </c>
      <c r="BD166" s="73">
        <f ca="1">IF(BC166="","",IF(INDIRECT(B166&amp;"!$EP$12")=0,"",INT(MID(TEXT('請求書'!$D$20,"yyyymmdd"),1,6)&amp;TEXT(INDIRECT(B166&amp;"!$EP$12"),"00"))))</f>
      </c>
      <c r="BE166" s="73">
        <f ca="1">IF(BC166="","",IF(INDIRECT(B166&amp;"!$EP$13")=0,"",INT(MID(TEXT('請求書'!$D$20,"yyyymmdd"),1,6)&amp;TEXT(INDIRECT(B166&amp;"!$EP$13"),"00"))))</f>
      </c>
      <c r="BF166" s="73">
        <f t="shared" si="13"/>
      </c>
      <c r="BG166" s="73">
        <f t="shared" si="14"/>
      </c>
    </row>
    <row r="167" spans="1:59" ht="13.5">
      <c r="A167" s="55">
        <f>HYPERLINK("#"&amp;INT('受給者一覧'!B167)&amp;"!g3",ROW(A167)-2)</f>
        <v>165</v>
      </c>
      <c r="AB167" s="78"/>
      <c r="AC167" s="78"/>
      <c r="BA167" s="72">
        <f ca="1" t="shared" si="10"/>
      </c>
      <c r="BB167" s="73">
        <f t="shared" si="11"/>
      </c>
      <c r="BC167" s="74">
        <f ca="1" t="shared" si="12"/>
      </c>
      <c r="BD167" s="73">
        <f ca="1">IF(BC167="","",IF(INDIRECT(B167&amp;"!$EP$12")=0,"",INT(MID(TEXT('請求書'!$D$20,"yyyymmdd"),1,6)&amp;TEXT(INDIRECT(B167&amp;"!$EP$12"),"00"))))</f>
      </c>
      <c r="BE167" s="73">
        <f ca="1">IF(BC167="","",IF(INDIRECT(B167&amp;"!$EP$13")=0,"",INT(MID(TEXT('請求書'!$D$20,"yyyymmdd"),1,6)&amp;TEXT(INDIRECT(B167&amp;"!$EP$13"),"00"))))</f>
      </c>
      <c r="BF167" s="73">
        <f t="shared" si="13"/>
      </c>
      <c r="BG167" s="73">
        <f t="shared" si="14"/>
      </c>
    </row>
    <row r="168" spans="1:59" ht="13.5">
      <c r="A168" s="55">
        <f>HYPERLINK("#"&amp;INT('受給者一覧'!B168)&amp;"!g3",ROW(A168)-2)</f>
        <v>166</v>
      </c>
      <c r="AB168" s="78"/>
      <c r="AC168" s="78"/>
      <c r="BA168" s="72">
        <f ca="1" t="shared" si="10"/>
      </c>
      <c r="BB168" s="73">
        <f t="shared" si="11"/>
      </c>
      <c r="BC168" s="74">
        <f ca="1" t="shared" si="12"/>
      </c>
      <c r="BD168" s="73">
        <f ca="1">IF(BC168="","",IF(INDIRECT(B168&amp;"!$EP$12")=0,"",INT(MID(TEXT('請求書'!$D$20,"yyyymmdd"),1,6)&amp;TEXT(INDIRECT(B168&amp;"!$EP$12"),"00"))))</f>
      </c>
      <c r="BE168" s="73">
        <f ca="1">IF(BC168="","",IF(INDIRECT(B168&amp;"!$EP$13")=0,"",INT(MID(TEXT('請求書'!$D$20,"yyyymmdd"),1,6)&amp;TEXT(INDIRECT(B168&amp;"!$EP$13"),"00"))))</f>
      </c>
      <c r="BF168" s="73">
        <f t="shared" si="13"/>
      </c>
      <c r="BG168" s="73">
        <f t="shared" si="14"/>
      </c>
    </row>
    <row r="169" spans="1:59" ht="13.5">
      <c r="A169" s="55">
        <f>HYPERLINK("#"&amp;INT('受給者一覧'!B169)&amp;"!g3",ROW(A169)-2)</f>
        <v>167</v>
      </c>
      <c r="AB169" s="78"/>
      <c r="AC169" s="78"/>
      <c r="BA169" s="72">
        <f ca="1" t="shared" si="10"/>
      </c>
      <c r="BB169" s="73">
        <f t="shared" si="11"/>
      </c>
      <c r="BC169" s="74">
        <f ca="1" t="shared" si="12"/>
      </c>
      <c r="BD169" s="73">
        <f ca="1">IF(BC169="","",IF(INDIRECT(B169&amp;"!$EP$12")=0,"",INT(MID(TEXT('請求書'!$D$20,"yyyymmdd"),1,6)&amp;TEXT(INDIRECT(B169&amp;"!$EP$12"),"00"))))</f>
      </c>
      <c r="BE169" s="73">
        <f ca="1">IF(BC169="","",IF(INDIRECT(B169&amp;"!$EP$13")=0,"",INT(MID(TEXT('請求書'!$D$20,"yyyymmdd"),1,6)&amp;TEXT(INDIRECT(B169&amp;"!$EP$13"),"00"))))</f>
      </c>
      <c r="BF169" s="73">
        <f t="shared" si="13"/>
      </c>
      <c r="BG169" s="73">
        <f t="shared" si="14"/>
      </c>
    </row>
    <row r="170" spans="1:59" ht="13.5">
      <c r="A170" s="55">
        <f>HYPERLINK("#"&amp;INT('受給者一覧'!B170)&amp;"!g3",ROW(A170)-2)</f>
        <v>168</v>
      </c>
      <c r="AB170" s="78"/>
      <c r="AC170" s="78"/>
      <c r="BA170" s="72">
        <f ca="1" t="shared" si="10"/>
      </c>
      <c r="BB170" s="73">
        <f t="shared" si="11"/>
      </c>
      <c r="BC170" s="74">
        <f ca="1" t="shared" si="12"/>
      </c>
      <c r="BD170" s="73">
        <f ca="1">IF(BC170="","",IF(INDIRECT(B170&amp;"!$EP$12")=0,"",INT(MID(TEXT('請求書'!$D$20,"yyyymmdd"),1,6)&amp;TEXT(INDIRECT(B170&amp;"!$EP$12"),"00"))))</f>
      </c>
      <c r="BE170" s="73">
        <f ca="1">IF(BC170="","",IF(INDIRECT(B170&amp;"!$EP$13")=0,"",INT(MID(TEXT('請求書'!$D$20,"yyyymmdd"),1,6)&amp;TEXT(INDIRECT(B170&amp;"!$EP$13"),"00"))))</f>
      </c>
      <c r="BF170" s="73">
        <f t="shared" si="13"/>
      </c>
      <c r="BG170" s="73">
        <f t="shared" si="14"/>
      </c>
    </row>
    <row r="171" spans="1:59" ht="13.5">
      <c r="A171" s="55">
        <f>HYPERLINK("#"&amp;INT('受給者一覧'!B171)&amp;"!g3",ROW(A171)-2)</f>
        <v>169</v>
      </c>
      <c r="AB171" s="78"/>
      <c r="AC171" s="78"/>
      <c r="BA171" s="72">
        <f ca="1" t="shared" si="10"/>
      </c>
      <c r="BB171" s="73">
        <f t="shared" si="11"/>
      </c>
      <c r="BC171" s="74">
        <f ca="1" t="shared" si="12"/>
      </c>
      <c r="BD171" s="73">
        <f ca="1">IF(BC171="","",IF(INDIRECT(B171&amp;"!$EP$12")=0,"",INT(MID(TEXT('請求書'!$D$20,"yyyymmdd"),1,6)&amp;TEXT(INDIRECT(B171&amp;"!$EP$12"),"00"))))</f>
      </c>
      <c r="BE171" s="73">
        <f ca="1">IF(BC171="","",IF(INDIRECT(B171&amp;"!$EP$13")=0,"",INT(MID(TEXT('請求書'!$D$20,"yyyymmdd"),1,6)&amp;TEXT(INDIRECT(B171&amp;"!$EP$13"),"00"))))</f>
      </c>
      <c r="BF171" s="73">
        <f t="shared" si="13"/>
      </c>
      <c r="BG171" s="73">
        <f t="shared" si="14"/>
      </c>
    </row>
    <row r="172" spans="1:59" ht="13.5">
      <c r="A172" s="55">
        <f>HYPERLINK("#"&amp;INT('受給者一覧'!B172)&amp;"!g3",ROW(A172)-2)</f>
        <v>170</v>
      </c>
      <c r="AB172" s="78"/>
      <c r="AC172" s="78"/>
      <c r="BA172" s="72">
        <f ca="1" t="shared" si="10"/>
      </c>
      <c r="BB172" s="73">
        <f t="shared" si="11"/>
      </c>
      <c r="BC172" s="74">
        <f ca="1" t="shared" si="12"/>
      </c>
      <c r="BD172" s="73">
        <f ca="1">IF(BC172="","",IF(INDIRECT(B172&amp;"!$EP$12")=0,"",INT(MID(TEXT('請求書'!$D$20,"yyyymmdd"),1,6)&amp;TEXT(INDIRECT(B172&amp;"!$EP$12"),"00"))))</f>
      </c>
      <c r="BE172" s="73">
        <f ca="1">IF(BC172="","",IF(INDIRECT(B172&amp;"!$EP$13")=0,"",INT(MID(TEXT('請求書'!$D$20,"yyyymmdd"),1,6)&amp;TEXT(INDIRECT(B172&amp;"!$EP$13"),"00"))))</f>
      </c>
      <c r="BF172" s="73">
        <f t="shared" si="13"/>
      </c>
      <c r="BG172" s="73">
        <f t="shared" si="14"/>
      </c>
    </row>
    <row r="173" spans="1:59" ht="13.5">
      <c r="A173" s="55">
        <f>HYPERLINK("#"&amp;INT('受給者一覧'!B173)&amp;"!g3",ROW(A173)-2)</f>
        <v>171</v>
      </c>
      <c r="AB173" s="78"/>
      <c r="AC173" s="78"/>
      <c r="BA173" s="72">
        <f ca="1" t="shared" si="10"/>
      </c>
      <c r="BB173" s="73">
        <f t="shared" si="11"/>
      </c>
      <c r="BC173" s="74">
        <f ca="1" t="shared" si="12"/>
      </c>
      <c r="BD173" s="73">
        <f ca="1">IF(BC173="","",IF(INDIRECT(B173&amp;"!$EP$12")=0,"",INT(MID(TEXT('請求書'!$D$20,"yyyymmdd"),1,6)&amp;TEXT(INDIRECT(B173&amp;"!$EP$12"),"00"))))</f>
      </c>
      <c r="BE173" s="73">
        <f ca="1">IF(BC173="","",IF(INDIRECT(B173&amp;"!$EP$13")=0,"",INT(MID(TEXT('請求書'!$D$20,"yyyymmdd"),1,6)&amp;TEXT(INDIRECT(B173&amp;"!$EP$13"),"00"))))</f>
      </c>
      <c r="BF173" s="73">
        <f t="shared" si="13"/>
      </c>
      <c r="BG173" s="73">
        <f t="shared" si="14"/>
      </c>
    </row>
    <row r="174" spans="1:59" ht="13.5">
      <c r="A174" s="55">
        <f>HYPERLINK("#"&amp;INT('受給者一覧'!B174)&amp;"!g3",ROW(A174)-2)</f>
        <v>172</v>
      </c>
      <c r="AB174" s="78"/>
      <c r="AC174" s="78"/>
      <c r="BA174" s="72">
        <f ca="1" t="shared" si="10"/>
      </c>
      <c r="BB174" s="73">
        <f t="shared" si="11"/>
      </c>
      <c r="BC174" s="74">
        <f ca="1" t="shared" si="12"/>
      </c>
      <c r="BD174" s="73">
        <f ca="1">IF(BC174="","",IF(INDIRECT(B174&amp;"!$EP$12")=0,"",INT(MID(TEXT('請求書'!$D$20,"yyyymmdd"),1,6)&amp;TEXT(INDIRECT(B174&amp;"!$EP$12"),"00"))))</f>
      </c>
      <c r="BE174" s="73">
        <f ca="1">IF(BC174="","",IF(INDIRECT(B174&amp;"!$EP$13")=0,"",INT(MID(TEXT('請求書'!$D$20,"yyyymmdd"),1,6)&amp;TEXT(INDIRECT(B174&amp;"!$EP$13"),"00"))))</f>
      </c>
      <c r="BF174" s="73">
        <f t="shared" si="13"/>
      </c>
      <c r="BG174" s="73">
        <f t="shared" si="14"/>
      </c>
    </row>
    <row r="175" spans="1:59" ht="13.5">
      <c r="A175" s="55">
        <f>HYPERLINK("#"&amp;INT('受給者一覧'!B175)&amp;"!g3",ROW(A175)-2)</f>
        <v>173</v>
      </c>
      <c r="AB175" s="78"/>
      <c r="AC175" s="78"/>
      <c r="BA175" s="72">
        <f ca="1" t="shared" si="10"/>
      </c>
      <c r="BB175" s="73">
        <f t="shared" si="11"/>
      </c>
      <c r="BC175" s="74">
        <f ca="1" t="shared" si="12"/>
      </c>
      <c r="BD175" s="73">
        <f ca="1">IF(BC175="","",IF(INDIRECT(B175&amp;"!$EP$12")=0,"",INT(MID(TEXT('請求書'!$D$20,"yyyymmdd"),1,6)&amp;TEXT(INDIRECT(B175&amp;"!$EP$12"),"00"))))</f>
      </c>
      <c r="BE175" s="73">
        <f ca="1">IF(BC175="","",IF(INDIRECT(B175&amp;"!$EP$13")=0,"",INT(MID(TEXT('請求書'!$D$20,"yyyymmdd"),1,6)&amp;TEXT(INDIRECT(B175&amp;"!$EP$13"),"00"))))</f>
      </c>
      <c r="BF175" s="73">
        <f t="shared" si="13"/>
      </c>
      <c r="BG175" s="73">
        <f t="shared" si="14"/>
      </c>
    </row>
    <row r="176" spans="1:59" ht="13.5">
      <c r="A176" s="55">
        <f>HYPERLINK("#"&amp;INT('受給者一覧'!B176)&amp;"!g3",ROW(A176)-2)</f>
        <v>174</v>
      </c>
      <c r="AB176" s="78"/>
      <c r="AC176" s="78"/>
      <c r="BA176" s="72">
        <f ca="1" t="shared" si="10"/>
      </c>
      <c r="BB176" s="73">
        <f t="shared" si="11"/>
      </c>
      <c r="BC176" s="74">
        <f ca="1" t="shared" si="12"/>
      </c>
      <c r="BD176" s="73">
        <f ca="1">IF(BC176="","",IF(INDIRECT(B176&amp;"!$EP$12")=0,"",INT(MID(TEXT('請求書'!$D$20,"yyyymmdd"),1,6)&amp;TEXT(INDIRECT(B176&amp;"!$EP$12"),"00"))))</f>
      </c>
      <c r="BE176" s="73">
        <f ca="1">IF(BC176="","",IF(INDIRECT(B176&amp;"!$EP$13")=0,"",INT(MID(TEXT('請求書'!$D$20,"yyyymmdd"),1,6)&amp;TEXT(INDIRECT(B176&amp;"!$EP$13"),"00"))))</f>
      </c>
      <c r="BF176" s="73">
        <f t="shared" si="13"/>
      </c>
      <c r="BG176" s="73">
        <f t="shared" si="14"/>
      </c>
    </row>
    <row r="177" spans="1:59" ht="13.5">
      <c r="A177" s="55">
        <f>HYPERLINK("#"&amp;INT('受給者一覧'!B177)&amp;"!g3",ROW(A177)-2)</f>
        <v>175</v>
      </c>
      <c r="AB177" s="78"/>
      <c r="AC177" s="78"/>
      <c r="BA177" s="72">
        <f ca="1" t="shared" si="10"/>
      </c>
      <c r="BB177" s="73">
        <f t="shared" si="11"/>
      </c>
      <c r="BC177" s="74">
        <f ca="1" t="shared" si="12"/>
      </c>
      <c r="BD177" s="73">
        <f ca="1">IF(BC177="","",IF(INDIRECT(B177&amp;"!$EP$12")=0,"",INT(MID(TEXT('請求書'!$D$20,"yyyymmdd"),1,6)&amp;TEXT(INDIRECT(B177&amp;"!$EP$12"),"00"))))</f>
      </c>
      <c r="BE177" s="73">
        <f ca="1">IF(BC177="","",IF(INDIRECT(B177&amp;"!$EP$13")=0,"",INT(MID(TEXT('請求書'!$D$20,"yyyymmdd"),1,6)&amp;TEXT(INDIRECT(B177&amp;"!$EP$13"),"00"))))</f>
      </c>
      <c r="BF177" s="73">
        <f t="shared" si="13"/>
      </c>
      <c r="BG177" s="73">
        <f t="shared" si="14"/>
      </c>
    </row>
    <row r="178" spans="1:59" ht="13.5">
      <c r="A178" s="55">
        <f>HYPERLINK("#"&amp;INT('受給者一覧'!B178)&amp;"!g3",ROW(A178)-2)</f>
        <v>176</v>
      </c>
      <c r="AB178" s="78"/>
      <c r="AC178" s="78"/>
      <c r="BA178" s="72">
        <f ca="1" t="shared" si="10"/>
      </c>
      <c r="BB178" s="73">
        <f t="shared" si="11"/>
      </c>
      <c r="BC178" s="74">
        <f ca="1" t="shared" si="12"/>
      </c>
      <c r="BD178" s="73">
        <f ca="1">IF(BC178="","",IF(INDIRECT(B178&amp;"!$EP$12")=0,"",INT(MID(TEXT('請求書'!$D$20,"yyyymmdd"),1,6)&amp;TEXT(INDIRECT(B178&amp;"!$EP$12"),"00"))))</f>
      </c>
      <c r="BE178" s="73">
        <f ca="1">IF(BC178="","",IF(INDIRECT(B178&amp;"!$EP$13")=0,"",INT(MID(TEXT('請求書'!$D$20,"yyyymmdd"),1,6)&amp;TEXT(INDIRECT(B178&amp;"!$EP$13"),"00"))))</f>
      </c>
      <c r="BF178" s="73">
        <f t="shared" si="13"/>
      </c>
      <c r="BG178" s="73">
        <f t="shared" si="14"/>
      </c>
    </row>
    <row r="179" spans="1:59" ht="13.5">
      <c r="A179" s="55">
        <f>HYPERLINK("#"&amp;INT('受給者一覧'!B179)&amp;"!g3",ROW(A179)-2)</f>
        <v>177</v>
      </c>
      <c r="AB179" s="78"/>
      <c r="AC179" s="78"/>
      <c r="BA179" s="72">
        <f ca="1" t="shared" si="10"/>
      </c>
      <c r="BB179" s="73">
        <f t="shared" si="11"/>
      </c>
      <c r="BC179" s="74">
        <f ca="1" t="shared" si="12"/>
      </c>
      <c r="BD179" s="73">
        <f ca="1">IF(BC179="","",IF(INDIRECT(B179&amp;"!$EP$12")=0,"",INT(MID(TEXT('請求書'!$D$20,"yyyymmdd"),1,6)&amp;TEXT(INDIRECT(B179&amp;"!$EP$12"),"00"))))</f>
      </c>
      <c r="BE179" s="73">
        <f ca="1">IF(BC179="","",IF(INDIRECT(B179&amp;"!$EP$13")=0,"",INT(MID(TEXT('請求書'!$D$20,"yyyymmdd"),1,6)&amp;TEXT(INDIRECT(B179&amp;"!$EP$13"),"00"))))</f>
      </c>
      <c r="BF179" s="73">
        <f t="shared" si="13"/>
      </c>
      <c r="BG179" s="73">
        <f t="shared" si="14"/>
      </c>
    </row>
    <row r="180" spans="1:59" ht="13.5">
      <c r="A180" s="55">
        <f>HYPERLINK("#"&amp;INT('受給者一覧'!B180)&amp;"!g3",ROW(A180)-2)</f>
        <v>178</v>
      </c>
      <c r="AB180" s="78"/>
      <c r="AC180" s="78"/>
      <c r="BA180" s="72">
        <f ca="1" t="shared" si="10"/>
      </c>
      <c r="BB180" s="73">
        <f t="shared" si="11"/>
      </c>
      <c r="BC180" s="74">
        <f ca="1" t="shared" si="12"/>
      </c>
      <c r="BD180" s="73">
        <f ca="1">IF(BC180="","",IF(INDIRECT(B180&amp;"!$EP$12")=0,"",INT(MID(TEXT('請求書'!$D$20,"yyyymmdd"),1,6)&amp;TEXT(INDIRECT(B180&amp;"!$EP$12"),"00"))))</f>
      </c>
      <c r="BE180" s="73">
        <f ca="1">IF(BC180="","",IF(INDIRECT(B180&amp;"!$EP$13")=0,"",INT(MID(TEXT('請求書'!$D$20,"yyyymmdd"),1,6)&amp;TEXT(INDIRECT(B180&amp;"!$EP$13"),"00"))))</f>
      </c>
      <c r="BF180" s="73">
        <f t="shared" si="13"/>
      </c>
      <c r="BG180" s="73">
        <f t="shared" si="14"/>
      </c>
    </row>
    <row r="181" spans="1:59" ht="13.5">
      <c r="A181" s="55">
        <f>HYPERLINK("#"&amp;INT('受給者一覧'!B181)&amp;"!g3",ROW(A181)-2)</f>
        <v>179</v>
      </c>
      <c r="AB181" s="78"/>
      <c r="AC181" s="78"/>
      <c r="BA181" s="72">
        <f ca="1" t="shared" si="10"/>
      </c>
      <c r="BB181" s="73">
        <f t="shared" si="11"/>
      </c>
      <c r="BC181" s="74">
        <f ca="1" t="shared" si="12"/>
      </c>
      <c r="BD181" s="73">
        <f ca="1">IF(BC181="","",IF(INDIRECT(B181&amp;"!$EP$12")=0,"",INT(MID(TEXT('請求書'!$D$20,"yyyymmdd"),1,6)&amp;TEXT(INDIRECT(B181&amp;"!$EP$12"),"00"))))</f>
      </c>
      <c r="BE181" s="73">
        <f ca="1">IF(BC181="","",IF(INDIRECT(B181&amp;"!$EP$13")=0,"",INT(MID(TEXT('請求書'!$D$20,"yyyymmdd"),1,6)&amp;TEXT(INDIRECT(B181&amp;"!$EP$13"),"00"))))</f>
      </c>
      <c r="BF181" s="73">
        <f t="shared" si="13"/>
      </c>
      <c r="BG181" s="73">
        <f t="shared" si="14"/>
      </c>
    </row>
    <row r="182" spans="1:59" ht="13.5">
      <c r="A182" s="55">
        <f>HYPERLINK("#"&amp;INT('受給者一覧'!B182)&amp;"!g3",ROW(A182)-2)</f>
        <v>180</v>
      </c>
      <c r="AB182" s="78"/>
      <c r="AC182" s="78"/>
      <c r="BA182" s="72">
        <f ca="1" t="shared" si="10"/>
      </c>
      <c r="BB182" s="73">
        <f t="shared" si="11"/>
      </c>
      <c r="BC182" s="74">
        <f ca="1" t="shared" si="12"/>
      </c>
      <c r="BD182" s="73">
        <f ca="1">IF(BC182="","",IF(INDIRECT(B182&amp;"!$EP$12")=0,"",INT(MID(TEXT('請求書'!$D$20,"yyyymmdd"),1,6)&amp;TEXT(INDIRECT(B182&amp;"!$EP$12"),"00"))))</f>
      </c>
      <c r="BE182" s="73">
        <f ca="1">IF(BC182="","",IF(INDIRECT(B182&amp;"!$EP$13")=0,"",INT(MID(TEXT('請求書'!$D$20,"yyyymmdd"),1,6)&amp;TEXT(INDIRECT(B182&amp;"!$EP$13"),"00"))))</f>
      </c>
      <c r="BF182" s="73">
        <f t="shared" si="13"/>
      </c>
      <c r="BG182" s="73">
        <f t="shared" si="14"/>
      </c>
    </row>
    <row r="183" spans="1:59" ht="13.5">
      <c r="A183" s="55">
        <f>HYPERLINK("#"&amp;INT('受給者一覧'!B183)&amp;"!g3",ROW(A183)-2)</f>
        <v>181</v>
      </c>
      <c r="AB183" s="78"/>
      <c r="AC183" s="78"/>
      <c r="BA183" s="72">
        <f ca="1" t="shared" si="10"/>
      </c>
      <c r="BB183" s="73">
        <f t="shared" si="11"/>
      </c>
      <c r="BC183" s="74">
        <f ca="1" t="shared" si="12"/>
      </c>
      <c r="BD183" s="73">
        <f ca="1">IF(BC183="","",IF(INDIRECT(B183&amp;"!$EP$12")=0,"",INT(MID(TEXT('請求書'!$D$20,"yyyymmdd"),1,6)&amp;TEXT(INDIRECT(B183&amp;"!$EP$12"),"00"))))</f>
      </c>
      <c r="BE183" s="73">
        <f ca="1">IF(BC183="","",IF(INDIRECT(B183&amp;"!$EP$13")=0,"",INT(MID(TEXT('請求書'!$D$20,"yyyymmdd"),1,6)&amp;TEXT(INDIRECT(B183&amp;"!$EP$13"),"00"))))</f>
      </c>
      <c r="BF183" s="73">
        <f t="shared" si="13"/>
      </c>
      <c r="BG183" s="73">
        <f t="shared" si="14"/>
      </c>
    </row>
    <row r="184" spans="1:59" ht="13.5">
      <c r="A184" s="55">
        <f>HYPERLINK("#"&amp;INT('受給者一覧'!B184)&amp;"!g3",ROW(A184)-2)</f>
        <v>182</v>
      </c>
      <c r="AB184" s="78"/>
      <c r="AC184" s="78"/>
      <c r="BA184" s="72">
        <f ca="1" t="shared" si="10"/>
      </c>
      <c r="BB184" s="73">
        <f t="shared" si="11"/>
      </c>
      <c r="BC184" s="74">
        <f ca="1" t="shared" si="12"/>
      </c>
      <c r="BD184" s="73">
        <f ca="1">IF(BC184="","",IF(INDIRECT(B184&amp;"!$EP$12")=0,"",INT(MID(TEXT('請求書'!$D$20,"yyyymmdd"),1,6)&amp;TEXT(INDIRECT(B184&amp;"!$EP$12"),"00"))))</f>
      </c>
      <c r="BE184" s="73">
        <f ca="1">IF(BC184="","",IF(INDIRECT(B184&amp;"!$EP$13")=0,"",INT(MID(TEXT('請求書'!$D$20,"yyyymmdd"),1,6)&amp;TEXT(INDIRECT(B184&amp;"!$EP$13"),"00"))))</f>
      </c>
      <c r="BF184" s="73">
        <f t="shared" si="13"/>
      </c>
      <c r="BG184" s="73">
        <f t="shared" si="14"/>
      </c>
    </row>
    <row r="185" spans="1:59" ht="13.5">
      <c r="A185" s="55">
        <f>HYPERLINK("#"&amp;INT('受給者一覧'!B185)&amp;"!g3",ROW(A185)-2)</f>
        <v>183</v>
      </c>
      <c r="AB185" s="78"/>
      <c r="AC185" s="78"/>
      <c r="BA185" s="72">
        <f ca="1" t="shared" si="10"/>
      </c>
      <c r="BB185" s="73">
        <f t="shared" si="11"/>
      </c>
      <c r="BC185" s="74">
        <f ca="1" t="shared" si="12"/>
      </c>
      <c r="BD185" s="73">
        <f ca="1">IF(BC185="","",IF(INDIRECT(B185&amp;"!$EP$12")=0,"",INT(MID(TEXT('請求書'!$D$20,"yyyymmdd"),1,6)&amp;TEXT(INDIRECT(B185&amp;"!$EP$12"),"00"))))</f>
      </c>
      <c r="BE185" s="73">
        <f ca="1">IF(BC185="","",IF(INDIRECT(B185&amp;"!$EP$13")=0,"",INT(MID(TEXT('請求書'!$D$20,"yyyymmdd"),1,6)&amp;TEXT(INDIRECT(B185&amp;"!$EP$13"),"00"))))</f>
      </c>
      <c r="BF185" s="73">
        <f t="shared" si="13"/>
      </c>
      <c r="BG185" s="73">
        <f t="shared" si="14"/>
      </c>
    </row>
    <row r="186" spans="1:59" ht="13.5">
      <c r="A186" s="55">
        <f>HYPERLINK("#"&amp;INT('受給者一覧'!B186)&amp;"!g3",ROW(A186)-2)</f>
        <v>184</v>
      </c>
      <c r="AB186" s="78"/>
      <c r="AC186" s="78"/>
      <c r="BA186" s="72">
        <f ca="1" t="shared" si="10"/>
      </c>
      <c r="BB186" s="73">
        <f t="shared" si="11"/>
      </c>
      <c r="BC186" s="74">
        <f ca="1" t="shared" si="12"/>
      </c>
      <c r="BD186" s="73">
        <f ca="1">IF(BC186="","",IF(INDIRECT(B186&amp;"!$EP$12")=0,"",INT(MID(TEXT('請求書'!$D$20,"yyyymmdd"),1,6)&amp;TEXT(INDIRECT(B186&amp;"!$EP$12"),"00"))))</f>
      </c>
      <c r="BE186" s="73">
        <f ca="1">IF(BC186="","",IF(INDIRECT(B186&amp;"!$EP$13")=0,"",INT(MID(TEXT('請求書'!$D$20,"yyyymmdd"),1,6)&amp;TEXT(INDIRECT(B186&amp;"!$EP$13"),"00"))))</f>
      </c>
      <c r="BF186" s="73">
        <f t="shared" si="13"/>
      </c>
      <c r="BG186" s="73">
        <f t="shared" si="14"/>
      </c>
    </row>
    <row r="187" spans="1:59" ht="13.5">
      <c r="A187" s="55">
        <f>HYPERLINK("#"&amp;INT('受給者一覧'!B187)&amp;"!g3",ROW(A187)-2)</f>
        <v>185</v>
      </c>
      <c r="AB187" s="78"/>
      <c r="AC187" s="78"/>
      <c r="BA187" s="72">
        <f ca="1" t="shared" si="10"/>
      </c>
      <c r="BB187" s="73">
        <f t="shared" si="11"/>
      </c>
      <c r="BC187" s="74">
        <f ca="1" t="shared" si="12"/>
      </c>
      <c r="BD187" s="73">
        <f ca="1">IF(BC187="","",IF(INDIRECT(B187&amp;"!$EP$12")=0,"",INT(MID(TEXT('請求書'!$D$20,"yyyymmdd"),1,6)&amp;TEXT(INDIRECT(B187&amp;"!$EP$12"),"00"))))</f>
      </c>
      <c r="BE187" s="73">
        <f ca="1">IF(BC187="","",IF(INDIRECT(B187&amp;"!$EP$13")=0,"",INT(MID(TEXT('請求書'!$D$20,"yyyymmdd"),1,6)&amp;TEXT(INDIRECT(B187&amp;"!$EP$13"),"00"))))</f>
      </c>
      <c r="BF187" s="73">
        <f t="shared" si="13"/>
      </c>
      <c r="BG187" s="73">
        <f t="shared" si="14"/>
      </c>
    </row>
    <row r="188" spans="1:59" ht="13.5">
      <c r="A188" s="55">
        <f>HYPERLINK("#"&amp;INT('受給者一覧'!B188)&amp;"!g3",ROW(A188)-2)</f>
        <v>186</v>
      </c>
      <c r="AB188" s="78"/>
      <c r="AC188" s="78"/>
      <c r="BA188" s="72">
        <f ca="1" t="shared" si="10"/>
      </c>
      <c r="BB188" s="73">
        <f t="shared" si="11"/>
      </c>
      <c r="BC188" s="74">
        <f ca="1" t="shared" si="12"/>
      </c>
      <c r="BD188" s="73">
        <f ca="1">IF(BC188="","",IF(INDIRECT(B188&amp;"!$EP$12")=0,"",INT(MID(TEXT('請求書'!$D$20,"yyyymmdd"),1,6)&amp;TEXT(INDIRECT(B188&amp;"!$EP$12"),"00"))))</f>
      </c>
      <c r="BE188" s="73">
        <f ca="1">IF(BC188="","",IF(INDIRECT(B188&amp;"!$EP$13")=0,"",INT(MID(TEXT('請求書'!$D$20,"yyyymmdd"),1,6)&amp;TEXT(INDIRECT(B188&amp;"!$EP$13"),"00"))))</f>
      </c>
      <c r="BF188" s="73">
        <f t="shared" si="13"/>
      </c>
      <c r="BG188" s="73">
        <f t="shared" si="14"/>
      </c>
    </row>
    <row r="189" spans="1:59" ht="13.5">
      <c r="A189" s="55">
        <f>HYPERLINK("#"&amp;INT('受給者一覧'!B189)&amp;"!g3",ROW(A189)-2)</f>
        <v>187</v>
      </c>
      <c r="AB189" s="78"/>
      <c r="AC189" s="78"/>
      <c r="BA189" s="72">
        <f ca="1" t="shared" si="10"/>
      </c>
      <c r="BB189" s="73">
        <f t="shared" si="11"/>
      </c>
      <c r="BC189" s="74">
        <f ca="1" t="shared" si="12"/>
      </c>
      <c r="BD189" s="73">
        <f ca="1">IF(BC189="","",IF(INDIRECT(B189&amp;"!$EP$12")=0,"",INT(MID(TEXT('請求書'!$D$20,"yyyymmdd"),1,6)&amp;TEXT(INDIRECT(B189&amp;"!$EP$12"),"00"))))</f>
      </c>
      <c r="BE189" s="73">
        <f ca="1">IF(BC189="","",IF(INDIRECT(B189&amp;"!$EP$13")=0,"",INT(MID(TEXT('請求書'!$D$20,"yyyymmdd"),1,6)&amp;TEXT(INDIRECT(B189&amp;"!$EP$13"),"00"))))</f>
      </c>
      <c r="BF189" s="73">
        <f t="shared" si="13"/>
      </c>
      <c r="BG189" s="73">
        <f t="shared" si="14"/>
      </c>
    </row>
    <row r="190" spans="1:59" ht="13.5">
      <c r="A190" s="55">
        <f>HYPERLINK("#"&amp;INT('受給者一覧'!B190)&amp;"!g3",ROW(A190)-2)</f>
        <v>188</v>
      </c>
      <c r="AB190" s="78"/>
      <c r="AC190" s="78"/>
      <c r="BA190" s="72">
        <f ca="1" t="shared" si="10"/>
      </c>
      <c r="BB190" s="73">
        <f t="shared" si="11"/>
      </c>
      <c r="BC190" s="74">
        <f ca="1" t="shared" si="12"/>
      </c>
      <c r="BD190" s="73">
        <f ca="1">IF(BC190="","",IF(INDIRECT(B190&amp;"!$EP$12")=0,"",INT(MID(TEXT('請求書'!$D$20,"yyyymmdd"),1,6)&amp;TEXT(INDIRECT(B190&amp;"!$EP$12"),"00"))))</f>
      </c>
      <c r="BE190" s="73">
        <f ca="1">IF(BC190="","",IF(INDIRECT(B190&amp;"!$EP$13")=0,"",INT(MID(TEXT('請求書'!$D$20,"yyyymmdd"),1,6)&amp;TEXT(INDIRECT(B190&amp;"!$EP$13"),"00"))))</f>
      </c>
      <c r="BF190" s="73">
        <f t="shared" si="13"/>
      </c>
      <c r="BG190" s="73">
        <f t="shared" si="14"/>
      </c>
    </row>
    <row r="191" spans="1:59" ht="13.5">
      <c r="A191" s="55">
        <f>HYPERLINK("#"&amp;INT('受給者一覧'!B191)&amp;"!g3",ROW(A191)-2)</f>
        <v>189</v>
      </c>
      <c r="AB191" s="78"/>
      <c r="AC191" s="78"/>
      <c r="BA191" s="72">
        <f ca="1" t="shared" si="10"/>
      </c>
      <c r="BB191" s="73">
        <f t="shared" si="11"/>
      </c>
      <c r="BC191" s="74">
        <f ca="1" t="shared" si="12"/>
      </c>
      <c r="BD191" s="73">
        <f ca="1">IF(BC191="","",IF(INDIRECT(B191&amp;"!$EP$12")=0,"",INT(MID(TEXT('請求書'!$D$20,"yyyymmdd"),1,6)&amp;TEXT(INDIRECT(B191&amp;"!$EP$12"),"00"))))</f>
      </c>
      <c r="BE191" s="73">
        <f ca="1">IF(BC191="","",IF(INDIRECT(B191&amp;"!$EP$13")=0,"",INT(MID(TEXT('請求書'!$D$20,"yyyymmdd"),1,6)&amp;TEXT(INDIRECT(B191&amp;"!$EP$13"),"00"))))</f>
      </c>
      <c r="BF191" s="73">
        <f t="shared" si="13"/>
      </c>
      <c r="BG191" s="73">
        <f t="shared" si="14"/>
      </c>
    </row>
    <row r="192" spans="1:59" ht="13.5">
      <c r="A192" s="55">
        <f>HYPERLINK("#"&amp;INT('受給者一覧'!B192)&amp;"!g3",ROW(A192)-2)</f>
        <v>190</v>
      </c>
      <c r="AB192" s="78"/>
      <c r="AC192" s="78"/>
      <c r="BA192" s="72">
        <f ca="1" t="shared" si="10"/>
      </c>
      <c r="BB192" s="73">
        <f t="shared" si="11"/>
      </c>
      <c r="BC192" s="74">
        <f ca="1" t="shared" si="12"/>
      </c>
      <c r="BD192" s="73">
        <f ca="1">IF(BC192="","",IF(INDIRECT(B192&amp;"!$EP$12")=0,"",INT(MID(TEXT('請求書'!$D$20,"yyyymmdd"),1,6)&amp;TEXT(INDIRECT(B192&amp;"!$EP$12"),"00"))))</f>
      </c>
      <c r="BE192" s="73">
        <f ca="1">IF(BC192="","",IF(INDIRECT(B192&amp;"!$EP$13")=0,"",INT(MID(TEXT('請求書'!$D$20,"yyyymmdd"),1,6)&amp;TEXT(INDIRECT(B192&amp;"!$EP$13"),"00"))))</f>
      </c>
      <c r="BF192" s="73">
        <f t="shared" si="13"/>
      </c>
      <c r="BG192" s="73">
        <f t="shared" si="14"/>
      </c>
    </row>
    <row r="193" spans="1:59" ht="13.5">
      <c r="A193" s="55">
        <f>HYPERLINK("#"&amp;INT('受給者一覧'!B193)&amp;"!g3",ROW(A193)-2)</f>
        <v>191</v>
      </c>
      <c r="AB193" s="78"/>
      <c r="AC193" s="78"/>
      <c r="BA193" s="72">
        <f ca="1" t="shared" si="10"/>
      </c>
      <c r="BB193" s="73">
        <f t="shared" si="11"/>
      </c>
      <c r="BC193" s="74">
        <f ca="1" t="shared" si="12"/>
      </c>
      <c r="BD193" s="73">
        <f ca="1">IF(BC193="","",IF(INDIRECT(B193&amp;"!$EP$12")=0,"",INT(MID(TEXT('請求書'!$D$20,"yyyymmdd"),1,6)&amp;TEXT(INDIRECT(B193&amp;"!$EP$12"),"00"))))</f>
      </c>
      <c r="BE193" s="73">
        <f ca="1">IF(BC193="","",IF(INDIRECT(B193&amp;"!$EP$13")=0,"",INT(MID(TEXT('請求書'!$D$20,"yyyymmdd"),1,6)&amp;TEXT(INDIRECT(B193&amp;"!$EP$13"),"00"))))</f>
      </c>
      <c r="BF193" s="73">
        <f t="shared" si="13"/>
      </c>
      <c r="BG193" s="73">
        <f t="shared" si="14"/>
      </c>
    </row>
    <row r="194" spans="1:59" ht="13.5">
      <c r="A194" s="55">
        <f>HYPERLINK("#"&amp;INT('受給者一覧'!B194)&amp;"!g3",ROW(A194)-2)</f>
        <v>192</v>
      </c>
      <c r="AB194" s="78"/>
      <c r="AC194" s="78"/>
      <c r="BA194" s="72">
        <f ca="1" t="shared" si="10"/>
      </c>
      <c r="BB194" s="73">
        <f t="shared" si="11"/>
      </c>
      <c r="BC194" s="74">
        <f ca="1" t="shared" si="12"/>
      </c>
      <c r="BD194" s="73">
        <f ca="1">IF(BC194="","",IF(INDIRECT(B194&amp;"!$EP$12")=0,"",INT(MID(TEXT('請求書'!$D$20,"yyyymmdd"),1,6)&amp;TEXT(INDIRECT(B194&amp;"!$EP$12"),"00"))))</f>
      </c>
      <c r="BE194" s="73">
        <f ca="1">IF(BC194="","",IF(INDIRECT(B194&amp;"!$EP$13")=0,"",INT(MID(TEXT('請求書'!$D$20,"yyyymmdd"),1,6)&amp;TEXT(INDIRECT(B194&amp;"!$EP$13"),"00"))))</f>
      </c>
      <c r="BF194" s="73">
        <f t="shared" si="13"/>
      </c>
      <c r="BG194" s="73">
        <f t="shared" si="14"/>
      </c>
    </row>
    <row r="195" spans="1:59" ht="13.5">
      <c r="A195" s="55">
        <f>HYPERLINK("#"&amp;INT('受給者一覧'!B195)&amp;"!g3",ROW(A195)-2)</f>
        <v>193</v>
      </c>
      <c r="AB195" s="78"/>
      <c r="AC195" s="78"/>
      <c r="BA195" s="72">
        <f ca="1" t="shared" si="10"/>
      </c>
      <c r="BB195" s="73">
        <f t="shared" si="11"/>
      </c>
      <c r="BC195" s="74">
        <f ca="1" t="shared" si="12"/>
      </c>
      <c r="BD195" s="73">
        <f ca="1">IF(BC195="","",IF(INDIRECT(B195&amp;"!$EP$12")=0,"",INT(MID(TEXT('請求書'!$D$20,"yyyymmdd"),1,6)&amp;TEXT(INDIRECT(B195&amp;"!$EP$12"),"00"))))</f>
      </c>
      <c r="BE195" s="73">
        <f ca="1">IF(BC195="","",IF(INDIRECT(B195&amp;"!$EP$13")=0,"",INT(MID(TEXT('請求書'!$D$20,"yyyymmdd"),1,6)&amp;TEXT(INDIRECT(B195&amp;"!$EP$13"),"00"))))</f>
      </c>
      <c r="BF195" s="73">
        <f t="shared" si="13"/>
      </c>
      <c r="BG195" s="73">
        <f t="shared" si="14"/>
      </c>
    </row>
    <row r="196" spans="1:59" ht="13.5">
      <c r="A196" s="55">
        <f>HYPERLINK("#"&amp;INT('受給者一覧'!B196)&amp;"!g3",ROW(A196)-2)</f>
        <v>194</v>
      </c>
      <c r="AB196" s="78"/>
      <c r="AC196" s="78"/>
      <c r="BA196" s="72">
        <f aca="true" ca="1" t="shared" si="15" ref="BA196:BA259">IF(BC196="","",IF(AF196&lt;INDIRECT(B196&amp;"!$EN$36"),"有",""))</f>
      </c>
      <c r="BB196" s="73">
        <f aca="true" t="shared" si="16" ref="BB196:BB259">IF(BC196="","",IF(BD196="","",IF(AND(BD196&gt;=BF196,BD196&lt;=BG196,BE196&gt;=BF196,BE196&lt;=BG196),"","有")))</f>
      </c>
      <c r="BC196" s="74">
        <f aca="true" ca="1" t="shared" si="17" ref="BC196:BC259">IF(ISERROR(INDIRECT(B196&amp;"!$G$4")),"","対象")</f>
      </c>
      <c r="BD196" s="73">
        <f ca="1">IF(BC196="","",IF(INDIRECT(B196&amp;"!$EP$12")=0,"",INT(MID(TEXT('請求書'!$D$20,"yyyymmdd"),1,6)&amp;TEXT(INDIRECT(B196&amp;"!$EP$12"),"00"))))</f>
      </c>
      <c r="BE196" s="73">
        <f ca="1">IF(BC196="","",IF(INDIRECT(B196&amp;"!$EP$13")=0,"",INT(MID(TEXT('請求書'!$D$20,"yyyymmdd"),1,6)&amp;TEXT(INDIRECT(B196&amp;"!$EP$13"),"00"))))</f>
      </c>
      <c r="BF196" s="73">
        <f aca="true" t="shared" si="18" ref="BF196:BF259">IF(AB196="","",INT(AB196))</f>
      </c>
      <c r="BG196" s="73">
        <f aca="true" t="shared" si="19" ref="BG196:BG259">IF(AC196="","",INT(AC196))</f>
      </c>
    </row>
    <row r="197" spans="1:59" ht="13.5">
      <c r="A197" s="55">
        <f>HYPERLINK("#"&amp;INT('受給者一覧'!B197)&amp;"!g3",ROW(A197)-2)</f>
        <v>195</v>
      </c>
      <c r="AB197" s="78"/>
      <c r="AC197" s="78"/>
      <c r="BA197" s="72">
        <f ca="1" t="shared" si="15"/>
      </c>
      <c r="BB197" s="73">
        <f t="shared" si="16"/>
      </c>
      <c r="BC197" s="74">
        <f ca="1" t="shared" si="17"/>
      </c>
      <c r="BD197" s="73">
        <f ca="1">IF(BC197="","",IF(INDIRECT(B197&amp;"!$EP$12")=0,"",INT(MID(TEXT('請求書'!$D$20,"yyyymmdd"),1,6)&amp;TEXT(INDIRECT(B197&amp;"!$EP$12"),"00"))))</f>
      </c>
      <c r="BE197" s="73">
        <f ca="1">IF(BC197="","",IF(INDIRECT(B197&amp;"!$EP$13")=0,"",INT(MID(TEXT('請求書'!$D$20,"yyyymmdd"),1,6)&amp;TEXT(INDIRECT(B197&amp;"!$EP$13"),"00"))))</f>
      </c>
      <c r="BF197" s="73">
        <f t="shared" si="18"/>
      </c>
      <c r="BG197" s="73">
        <f t="shared" si="19"/>
      </c>
    </row>
    <row r="198" spans="1:59" ht="13.5">
      <c r="A198" s="55">
        <f>HYPERLINK("#"&amp;INT('受給者一覧'!B198)&amp;"!g3",ROW(A198)-2)</f>
        <v>196</v>
      </c>
      <c r="AB198" s="78"/>
      <c r="AC198" s="78"/>
      <c r="BA198" s="72">
        <f ca="1" t="shared" si="15"/>
      </c>
      <c r="BB198" s="73">
        <f t="shared" si="16"/>
      </c>
      <c r="BC198" s="74">
        <f ca="1" t="shared" si="17"/>
      </c>
      <c r="BD198" s="73">
        <f ca="1">IF(BC198="","",IF(INDIRECT(B198&amp;"!$EP$12")=0,"",INT(MID(TEXT('請求書'!$D$20,"yyyymmdd"),1,6)&amp;TEXT(INDIRECT(B198&amp;"!$EP$12"),"00"))))</f>
      </c>
      <c r="BE198" s="73">
        <f ca="1">IF(BC198="","",IF(INDIRECT(B198&amp;"!$EP$13")=0,"",INT(MID(TEXT('請求書'!$D$20,"yyyymmdd"),1,6)&amp;TEXT(INDIRECT(B198&amp;"!$EP$13"),"00"))))</f>
      </c>
      <c r="BF198" s="73">
        <f t="shared" si="18"/>
      </c>
      <c r="BG198" s="73">
        <f t="shared" si="19"/>
      </c>
    </row>
    <row r="199" spans="1:59" ht="13.5">
      <c r="A199" s="55">
        <f>HYPERLINK("#"&amp;INT('受給者一覧'!B199)&amp;"!g3",ROW(A199)-2)</f>
        <v>197</v>
      </c>
      <c r="AB199" s="78"/>
      <c r="AC199" s="78"/>
      <c r="BA199" s="72">
        <f ca="1" t="shared" si="15"/>
      </c>
      <c r="BB199" s="73">
        <f t="shared" si="16"/>
      </c>
      <c r="BC199" s="74">
        <f ca="1" t="shared" si="17"/>
      </c>
      <c r="BD199" s="73">
        <f ca="1">IF(BC199="","",IF(INDIRECT(B199&amp;"!$EP$12")=0,"",INT(MID(TEXT('請求書'!$D$20,"yyyymmdd"),1,6)&amp;TEXT(INDIRECT(B199&amp;"!$EP$12"),"00"))))</f>
      </c>
      <c r="BE199" s="73">
        <f ca="1">IF(BC199="","",IF(INDIRECT(B199&amp;"!$EP$13")=0,"",INT(MID(TEXT('請求書'!$D$20,"yyyymmdd"),1,6)&amp;TEXT(INDIRECT(B199&amp;"!$EP$13"),"00"))))</f>
      </c>
      <c r="BF199" s="73">
        <f t="shared" si="18"/>
      </c>
      <c r="BG199" s="73">
        <f t="shared" si="19"/>
      </c>
    </row>
    <row r="200" spans="1:59" ht="13.5">
      <c r="A200" s="55">
        <f>HYPERLINK("#"&amp;INT('受給者一覧'!B200)&amp;"!g3",ROW(A200)-2)</f>
        <v>198</v>
      </c>
      <c r="AB200" s="78"/>
      <c r="AC200" s="78"/>
      <c r="BA200" s="72">
        <f ca="1" t="shared" si="15"/>
      </c>
      <c r="BB200" s="73">
        <f t="shared" si="16"/>
      </c>
      <c r="BC200" s="74">
        <f ca="1" t="shared" si="17"/>
      </c>
      <c r="BD200" s="73">
        <f ca="1">IF(BC200="","",IF(INDIRECT(B200&amp;"!$EP$12")=0,"",INT(MID(TEXT('請求書'!$D$20,"yyyymmdd"),1,6)&amp;TEXT(INDIRECT(B200&amp;"!$EP$12"),"00"))))</f>
      </c>
      <c r="BE200" s="73">
        <f ca="1">IF(BC200="","",IF(INDIRECT(B200&amp;"!$EP$13")=0,"",INT(MID(TEXT('請求書'!$D$20,"yyyymmdd"),1,6)&amp;TEXT(INDIRECT(B200&amp;"!$EP$13"),"00"))))</f>
      </c>
      <c r="BF200" s="73">
        <f t="shared" si="18"/>
      </c>
      <c r="BG200" s="73">
        <f t="shared" si="19"/>
      </c>
    </row>
    <row r="201" spans="1:59" ht="13.5">
      <c r="A201" s="55">
        <f>HYPERLINK("#"&amp;INT('受給者一覧'!B201)&amp;"!g3",ROW(A201)-2)</f>
        <v>199</v>
      </c>
      <c r="AB201" s="78"/>
      <c r="AC201" s="78"/>
      <c r="BA201" s="72">
        <f ca="1" t="shared" si="15"/>
      </c>
      <c r="BB201" s="73">
        <f t="shared" si="16"/>
      </c>
      <c r="BC201" s="74">
        <f ca="1" t="shared" si="17"/>
      </c>
      <c r="BD201" s="73">
        <f ca="1">IF(BC201="","",IF(INDIRECT(B201&amp;"!$EP$12")=0,"",INT(MID(TEXT('請求書'!$D$20,"yyyymmdd"),1,6)&amp;TEXT(INDIRECT(B201&amp;"!$EP$12"),"00"))))</f>
      </c>
      <c r="BE201" s="73">
        <f ca="1">IF(BC201="","",IF(INDIRECT(B201&amp;"!$EP$13")=0,"",INT(MID(TEXT('請求書'!$D$20,"yyyymmdd"),1,6)&amp;TEXT(INDIRECT(B201&amp;"!$EP$13"),"00"))))</f>
      </c>
      <c r="BF201" s="73">
        <f t="shared" si="18"/>
      </c>
      <c r="BG201" s="73">
        <f t="shared" si="19"/>
      </c>
    </row>
    <row r="202" spans="1:59" ht="13.5">
      <c r="A202" s="55">
        <f>HYPERLINK("#"&amp;INT('受給者一覧'!B202)&amp;"!g3",ROW(A202)-2)</f>
        <v>200</v>
      </c>
      <c r="AB202" s="78"/>
      <c r="AC202" s="78"/>
      <c r="BA202" s="72">
        <f ca="1" t="shared" si="15"/>
      </c>
      <c r="BB202" s="73">
        <f t="shared" si="16"/>
      </c>
      <c r="BC202" s="74">
        <f ca="1" t="shared" si="17"/>
      </c>
      <c r="BD202" s="73">
        <f ca="1">IF(BC202="","",IF(INDIRECT(B202&amp;"!$EP$12")=0,"",INT(MID(TEXT('請求書'!$D$20,"yyyymmdd"),1,6)&amp;TEXT(INDIRECT(B202&amp;"!$EP$12"),"00"))))</f>
      </c>
      <c r="BE202" s="73">
        <f ca="1">IF(BC202="","",IF(INDIRECT(B202&amp;"!$EP$13")=0,"",INT(MID(TEXT('請求書'!$D$20,"yyyymmdd"),1,6)&amp;TEXT(INDIRECT(B202&amp;"!$EP$13"),"00"))))</f>
      </c>
      <c r="BF202" s="73">
        <f t="shared" si="18"/>
      </c>
      <c r="BG202" s="73">
        <f t="shared" si="19"/>
      </c>
    </row>
    <row r="203" spans="1:59" ht="13.5">
      <c r="A203" s="55">
        <f>HYPERLINK("#"&amp;INT('受給者一覧'!B203)&amp;"!g3",ROW(A203)-2)</f>
        <v>201</v>
      </c>
      <c r="AB203" s="78"/>
      <c r="AC203" s="78"/>
      <c r="BA203" s="72">
        <f ca="1" t="shared" si="15"/>
      </c>
      <c r="BB203" s="73">
        <f t="shared" si="16"/>
      </c>
      <c r="BC203" s="74">
        <f ca="1" t="shared" si="17"/>
      </c>
      <c r="BD203" s="73">
        <f ca="1">IF(BC203="","",IF(INDIRECT(B203&amp;"!$EP$12")=0,"",INT(MID(TEXT('請求書'!$D$20,"yyyymmdd"),1,6)&amp;TEXT(INDIRECT(B203&amp;"!$EP$12"),"00"))))</f>
      </c>
      <c r="BE203" s="73">
        <f ca="1">IF(BC203="","",IF(INDIRECT(B203&amp;"!$EP$13")=0,"",INT(MID(TEXT('請求書'!$D$20,"yyyymmdd"),1,6)&amp;TEXT(INDIRECT(B203&amp;"!$EP$13"),"00"))))</f>
      </c>
      <c r="BF203" s="73">
        <f t="shared" si="18"/>
      </c>
      <c r="BG203" s="73">
        <f t="shared" si="19"/>
      </c>
    </row>
    <row r="204" spans="1:59" ht="13.5">
      <c r="A204" s="55">
        <f>HYPERLINK("#"&amp;INT('受給者一覧'!B204)&amp;"!g3",ROW(A204)-2)</f>
        <v>202</v>
      </c>
      <c r="AB204" s="78"/>
      <c r="AC204" s="78"/>
      <c r="BA204" s="72">
        <f ca="1" t="shared" si="15"/>
      </c>
      <c r="BB204" s="73">
        <f t="shared" si="16"/>
      </c>
      <c r="BC204" s="74">
        <f ca="1" t="shared" si="17"/>
      </c>
      <c r="BD204" s="73">
        <f ca="1">IF(BC204="","",IF(INDIRECT(B204&amp;"!$EP$12")=0,"",INT(MID(TEXT('請求書'!$D$20,"yyyymmdd"),1,6)&amp;TEXT(INDIRECT(B204&amp;"!$EP$12"),"00"))))</f>
      </c>
      <c r="BE204" s="73">
        <f ca="1">IF(BC204="","",IF(INDIRECT(B204&amp;"!$EP$13")=0,"",INT(MID(TEXT('請求書'!$D$20,"yyyymmdd"),1,6)&amp;TEXT(INDIRECT(B204&amp;"!$EP$13"),"00"))))</f>
      </c>
      <c r="BF204" s="73">
        <f t="shared" si="18"/>
      </c>
      <c r="BG204" s="73">
        <f t="shared" si="19"/>
      </c>
    </row>
    <row r="205" spans="1:59" ht="13.5">
      <c r="A205" s="55">
        <f>HYPERLINK("#"&amp;INT('受給者一覧'!B205)&amp;"!g3",ROW(A205)-2)</f>
        <v>203</v>
      </c>
      <c r="AB205" s="78"/>
      <c r="AC205" s="78"/>
      <c r="BA205" s="72">
        <f ca="1" t="shared" si="15"/>
      </c>
      <c r="BB205" s="73">
        <f t="shared" si="16"/>
      </c>
      <c r="BC205" s="74">
        <f ca="1" t="shared" si="17"/>
      </c>
      <c r="BD205" s="73">
        <f ca="1">IF(BC205="","",IF(INDIRECT(B205&amp;"!$EP$12")=0,"",INT(MID(TEXT('請求書'!$D$20,"yyyymmdd"),1,6)&amp;TEXT(INDIRECT(B205&amp;"!$EP$12"),"00"))))</f>
      </c>
      <c r="BE205" s="73">
        <f ca="1">IF(BC205="","",IF(INDIRECT(B205&amp;"!$EP$13")=0,"",INT(MID(TEXT('請求書'!$D$20,"yyyymmdd"),1,6)&amp;TEXT(INDIRECT(B205&amp;"!$EP$13"),"00"))))</f>
      </c>
      <c r="BF205" s="73">
        <f t="shared" si="18"/>
      </c>
      <c r="BG205" s="73">
        <f t="shared" si="19"/>
      </c>
    </row>
    <row r="206" spans="1:59" ht="13.5">
      <c r="A206" s="55">
        <f>HYPERLINK("#"&amp;INT('受給者一覧'!B206)&amp;"!g3",ROW(A206)-2)</f>
        <v>204</v>
      </c>
      <c r="AB206" s="78"/>
      <c r="AC206" s="78"/>
      <c r="BA206" s="72">
        <f ca="1" t="shared" si="15"/>
      </c>
      <c r="BB206" s="73">
        <f t="shared" si="16"/>
      </c>
      <c r="BC206" s="74">
        <f ca="1" t="shared" si="17"/>
      </c>
      <c r="BD206" s="73">
        <f ca="1">IF(BC206="","",IF(INDIRECT(B206&amp;"!$EP$12")=0,"",INT(MID(TEXT('請求書'!$D$20,"yyyymmdd"),1,6)&amp;TEXT(INDIRECT(B206&amp;"!$EP$12"),"00"))))</f>
      </c>
      <c r="BE206" s="73">
        <f ca="1">IF(BC206="","",IF(INDIRECT(B206&amp;"!$EP$13")=0,"",INT(MID(TEXT('請求書'!$D$20,"yyyymmdd"),1,6)&amp;TEXT(INDIRECT(B206&amp;"!$EP$13"),"00"))))</f>
      </c>
      <c r="BF206" s="73">
        <f t="shared" si="18"/>
      </c>
      <c r="BG206" s="73">
        <f t="shared" si="19"/>
      </c>
    </row>
    <row r="207" spans="1:59" ht="13.5">
      <c r="A207" s="55">
        <f>HYPERLINK("#"&amp;INT('受給者一覧'!B207)&amp;"!g3",ROW(A207)-2)</f>
        <v>205</v>
      </c>
      <c r="AB207" s="78"/>
      <c r="AC207" s="78"/>
      <c r="BA207" s="72">
        <f ca="1" t="shared" si="15"/>
      </c>
      <c r="BB207" s="73">
        <f t="shared" si="16"/>
      </c>
      <c r="BC207" s="74">
        <f ca="1" t="shared" si="17"/>
      </c>
      <c r="BD207" s="73">
        <f ca="1">IF(BC207="","",IF(INDIRECT(B207&amp;"!$EP$12")=0,"",INT(MID(TEXT('請求書'!$D$20,"yyyymmdd"),1,6)&amp;TEXT(INDIRECT(B207&amp;"!$EP$12"),"00"))))</f>
      </c>
      <c r="BE207" s="73">
        <f ca="1">IF(BC207="","",IF(INDIRECT(B207&amp;"!$EP$13")=0,"",INT(MID(TEXT('請求書'!$D$20,"yyyymmdd"),1,6)&amp;TEXT(INDIRECT(B207&amp;"!$EP$13"),"00"))))</f>
      </c>
      <c r="BF207" s="73">
        <f t="shared" si="18"/>
      </c>
      <c r="BG207" s="73">
        <f t="shared" si="19"/>
      </c>
    </row>
    <row r="208" spans="1:59" ht="13.5">
      <c r="A208" s="55">
        <f>HYPERLINK("#"&amp;INT('受給者一覧'!B208)&amp;"!g3",ROW(A208)-2)</f>
        <v>206</v>
      </c>
      <c r="AB208" s="78"/>
      <c r="AC208" s="78"/>
      <c r="BA208" s="72">
        <f ca="1" t="shared" si="15"/>
      </c>
      <c r="BB208" s="73">
        <f t="shared" si="16"/>
      </c>
      <c r="BC208" s="74">
        <f ca="1" t="shared" si="17"/>
      </c>
      <c r="BD208" s="73">
        <f ca="1">IF(BC208="","",IF(INDIRECT(B208&amp;"!$EP$12")=0,"",INT(MID(TEXT('請求書'!$D$20,"yyyymmdd"),1,6)&amp;TEXT(INDIRECT(B208&amp;"!$EP$12"),"00"))))</f>
      </c>
      <c r="BE208" s="73">
        <f ca="1">IF(BC208="","",IF(INDIRECT(B208&amp;"!$EP$13")=0,"",INT(MID(TEXT('請求書'!$D$20,"yyyymmdd"),1,6)&amp;TEXT(INDIRECT(B208&amp;"!$EP$13"),"00"))))</f>
      </c>
      <c r="BF208" s="73">
        <f t="shared" si="18"/>
      </c>
      <c r="BG208" s="73">
        <f t="shared" si="19"/>
      </c>
    </row>
    <row r="209" spans="1:59" ht="13.5">
      <c r="A209" s="55">
        <f>HYPERLINK("#"&amp;INT('受給者一覧'!B209)&amp;"!g3",ROW(A209)-2)</f>
        <v>207</v>
      </c>
      <c r="AB209" s="78"/>
      <c r="AC209" s="78"/>
      <c r="BA209" s="72">
        <f ca="1" t="shared" si="15"/>
      </c>
      <c r="BB209" s="73">
        <f t="shared" si="16"/>
      </c>
      <c r="BC209" s="74">
        <f ca="1" t="shared" si="17"/>
      </c>
      <c r="BD209" s="73">
        <f ca="1">IF(BC209="","",IF(INDIRECT(B209&amp;"!$EP$12")=0,"",INT(MID(TEXT('請求書'!$D$20,"yyyymmdd"),1,6)&amp;TEXT(INDIRECT(B209&amp;"!$EP$12"),"00"))))</f>
      </c>
      <c r="BE209" s="73">
        <f ca="1">IF(BC209="","",IF(INDIRECT(B209&amp;"!$EP$13")=0,"",INT(MID(TEXT('請求書'!$D$20,"yyyymmdd"),1,6)&amp;TEXT(INDIRECT(B209&amp;"!$EP$13"),"00"))))</f>
      </c>
      <c r="BF209" s="73">
        <f t="shared" si="18"/>
      </c>
      <c r="BG209" s="73">
        <f t="shared" si="19"/>
      </c>
    </row>
    <row r="210" spans="1:59" ht="13.5">
      <c r="A210" s="55">
        <f>HYPERLINK("#"&amp;INT('受給者一覧'!B210)&amp;"!g3",ROW(A210)-2)</f>
        <v>208</v>
      </c>
      <c r="AB210" s="78"/>
      <c r="AC210" s="78"/>
      <c r="BA210" s="72">
        <f ca="1" t="shared" si="15"/>
      </c>
      <c r="BB210" s="73">
        <f t="shared" si="16"/>
      </c>
      <c r="BC210" s="74">
        <f ca="1" t="shared" si="17"/>
      </c>
      <c r="BD210" s="73">
        <f ca="1">IF(BC210="","",IF(INDIRECT(B210&amp;"!$EP$12")=0,"",INT(MID(TEXT('請求書'!$D$20,"yyyymmdd"),1,6)&amp;TEXT(INDIRECT(B210&amp;"!$EP$12"),"00"))))</f>
      </c>
      <c r="BE210" s="73">
        <f ca="1">IF(BC210="","",IF(INDIRECT(B210&amp;"!$EP$13")=0,"",INT(MID(TEXT('請求書'!$D$20,"yyyymmdd"),1,6)&amp;TEXT(INDIRECT(B210&amp;"!$EP$13"),"00"))))</f>
      </c>
      <c r="BF210" s="73">
        <f t="shared" si="18"/>
      </c>
      <c r="BG210" s="73">
        <f t="shared" si="19"/>
      </c>
    </row>
    <row r="211" spans="1:59" ht="13.5">
      <c r="A211" s="55">
        <f>HYPERLINK("#"&amp;INT('受給者一覧'!B211)&amp;"!g3",ROW(A211)-2)</f>
        <v>209</v>
      </c>
      <c r="AB211" s="78"/>
      <c r="AC211" s="78"/>
      <c r="BA211" s="72">
        <f ca="1" t="shared" si="15"/>
      </c>
      <c r="BB211" s="73">
        <f t="shared" si="16"/>
      </c>
      <c r="BC211" s="74">
        <f ca="1" t="shared" si="17"/>
      </c>
      <c r="BD211" s="73">
        <f ca="1">IF(BC211="","",IF(INDIRECT(B211&amp;"!$EP$12")=0,"",INT(MID(TEXT('請求書'!$D$20,"yyyymmdd"),1,6)&amp;TEXT(INDIRECT(B211&amp;"!$EP$12"),"00"))))</f>
      </c>
      <c r="BE211" s="73">
        <f ca="1">IF(BC211="","",IF(INDIRECT(B211&amp;"!$EP$13")=0,"",INT(MID(TEXT('請求書'!$D$20,"yyyymmdd"),1,6)&amp;TEXT(INDIRECT(B211&amp;"!$EP$13"),"00"))))</f>
      </c>
      <c r="BF211" s="73">
        <f t="shared" si="18"/>
      </c>
      <c r="BG211" s="73">
        <f t="shared" si="19"/>
      </c>
    </row>
    <row r="212" spans="1:59" ht="13.5">
      <c r="A212" s="55">
        <f>HYPERLINK("#"&amp;INT('受給者一覧'!B212)&amp;"!g3",ROW(A212)-2)</f>
        <v>210</v>
      </c>
      <c r="AB212" s="78"/>
      <c r="AC212" s="78"/>
      <c r="BA212" s="72">
        <f ca="1" t="shared" si="15"/>
      </c>
      <c r="BB212" s="73">
        <f t="shared" si="16"/>
      </c>
      <c r="BC212" s="74">
        <f ca="1" t="shared" si="17"/>
      </c>
      <c r="BD212" s="73">
        <f ca="1">IF(BC212="","",IF(INDIRECT(B212&amp;"!$EP$12")=0,"",INT(MID(TEXT('請求書'!$D$20,"yyyymmdd"),1,6)&amp;TEXT(INDIRECT(B212&amp;"!$EP$12"),"00"))))</f>
      </c>
      <c r="BE212" s="73">
        <f ca="1">IF(BC212="","",IF(INDIRECT(B212&amp;"!$EP$13")=0,"",INT(MID(TEXT('請求書'!$D$20,"yyyymmdd"),1,6)&amp;TEXT(INDIRECT(B212&amp;"!$EP$13"),"00"))))</f>
      </c>
      <c r="BF212" s="73">
        <f t="shared" si="18"/>
      </c>
      <c r="BG212" s="73">
        <f t="shared" si="19"/>
      </c>
    </row>
    <row r="213" spans="1:59" ht="13.5">
      <c r="A213" s="55">
        <f>HYPERLINK("#"&amp;INT('受給者一覧'!B213)&amp;"!g3",ROW(A213)-2)</f>
        <v>211</v>
      </c>
      <c r="AB213" s="78"/>
      <c r="AC213" s="78"/>
      <c r="BA213" s="72">
        <f ca="1" t="shared" si="15"/>
      </c>
      <c r="BB213" s="73">
        <f t="shared" si="16"/>
      </c>
      <c r="BC213" s="74">
        <f ca="1" t="shared" si="17"/>
      </c>
      <c r="BD213" s="73">
        <f ca="1">IF(BC213="","",IF(INDIRECT(B213&amp;"!$EP$12")=0,"",INT(MID(TEXT('請求書'!$D$20,"yyyymmdd"),1,6)&amp;TEXT(INDIRECT(B213&amp;"!$EP$12"),"00"))))</f>
      </c>
      <c r="BE213" s="73">
        <f ca="1">IF(BC213="","",IF(INDIRECT(B213&amp;"!$EP$13")=0,"",INT(MID(TEXT('請求書'!$D$20,"yyyymmdd"),1,6)&amp;TEXT(INDIRECT(B213&amp;"!$EP$13"),"00"))))</f>
      </c>
      <c r="BF213" s="73">
        <f t="shared" si="18"/>
      </c>
      <c r="BG213" s="73">
        <f t="shared" si="19"/>
      </c>
    </row>
    <row r="214" spans="1:59" ht="13.5">
      <c r="A214" s="55">
        <f>HYPERLINK("#"&amp;INT('受給者一覧'!B214)&amp;"!g3",ROW(A214)-2)</f>
        <v>212</v>
      </c>
      <c r="AB214" s="78"/>
      <c r="AC214" s="78"/>
      <c r="BA214" s="72">
        <f ca="1" t="shared" si="15"/>
      </c>
      <c r="BB214" s="73">
        <f t="shared" si="16"/>
      </c>
      <c r="BC214" s="74">
        <f ca="1" t="shared" si="17"/>
      </c>
      <c r="BD214" s="73">
        <f ca="1">IF(BC214="","",IF(INDIRECT(B214&amp;"!$EP$12")=0,"",INT(MID(TEXT('請求書'!$D$20,"yyyymmdd"),1,6)&amp;TEXT(INDIRECT(B214&amp;"!$EP$12"),"00"))))</f>
      </c>
      <c r="BE214" s="73">
        <f ca="1">IF(BC214="","",IF(INDIRECT(B214&amp;"!$EP$13")=0,"",INT(MID(TEXT('請求書'!$D$20,"yyyymmdd"),1,6)&amp;TEXT(INDIRECT(B214&amp;"!$EP$13"),"00"))))</f>
      </c>
      <c r="BF214" s="73">
        <f t="shared" si="18"/>
      </c>
      <c r="BG214" s="73">
        <f t="shared" si="19"/>
      </c>
    </row>
    <row r="215" spans="1:59" ht="13.5">
      <c r="A215" s="55">
        <f>HYPERLINK("#"&amp;INT('受給者一覧'!B215)&amp;"!g3",ROW(A215)-2)</f>
        <v>213</v>
      </c>
      <c r="AB215" s="78"/>
      <c r="AC215" s="78"/>
      <c r="BA215" s="72">
        <f ca="1" t="shared" si="15"/>
      </c>
      <c r="BB215" s="73">
        <f t="shared" si="16"/>
      </c>
      <c r="BC215" s="74">
        <f ca="1" t="shared" si="17"/>
      </c>
      <c r="BD215" s="73">
        <f ca="1">IF(BC215="","",IF(INDIRECT(B215&amp;"!$EP$12")=0,"",INT(MID(TEXT('請求書'!$D$20,"yyyymmdd"),1,6)&amp;TEXT(INDIRECT(B215&amp;"!$EP$12"),"00"))))</f>
      </c>
      <c r="BE215" s="73">
        <f ca="1">IF(BC215="","",IF(INDIRECT(B215&amp;"!$EP$13")=0,"",INT(MID(TEXT('請求書'!$D$20,"yyyymmdd"),1,6)&amp;TEXT(INDIRECT(B215&amp;"!$EP$13"),"00"))))</f>
      </c>
      <c r="BF215" s="73">
        <f t="shared" si="18"/>
      </c>
      <c r="BG215" s="73">
        <f t="shared" si="19"/>
      </c>
    </row>
    <row r="216" spans="1:59" ht="13.5">
      <c r="A216" s="55">
        <f>HYPERLINK("#"&amp;INT('受給者一覧'!B216)&amp;"!g3",ROW(A216)-2)</f>
        <v>214</v>
      </c>
      <c r="AB216" s="78"/>
      <c r="AC216" s="78"/>
      <c r="BA216" s="72">
        <f ca="1" t="shared" si="15"/>
      </c>
      <c r="BB216" s="73">
        <f t="shared" si="16"/>
      </c>
      <c r="BC216" s="74">
        <f ca="1" t="shared" si="17"/>
      </c>
      <c r="BD216" s="73">
        <f ca="1">IF(BC216="","",IF(INDIRECT(B216&amp;"!$EP$12")=0,"",INT(MID(TEXT('請求書'!$D$20,"yyyymmdd"),1,6)&amp;TEXT(INDIRECT(B216&amp;"!$EP$12"),"00"))))</f>
      </c>
      <c r="BE216" s="73">
        <f ca="1">IF(BC216="","",IF(INDIRECT(B216&amp;"!$EP$13")=0,"",INT(MID(TEXT('請求書'!$D$20,"yyyymmdd"),1,6)&amp;TEXT(INDIRECT(B216&amp;"!$EP$13"),"00"))))</f>
      </c>
      <c r="BF216" s="73">
        <f t="shared" si="18"/>
      </c>
      <c r="BG216" s="73">
        <f t="shared" si="19"/>
      </c>
    </row>
    <row r="217" spans="1:59" ht="13.5">
      <c r="A217" s="55">
        <f>HYPERLINK("#"&amp;INT('受給者一覧'!B217)&amp;"!g3",ROW(A217)-2)</f>
        <v>215</v>
      </c>
      <c r="AB217" s="78"/>
      <c r="AC217" s="78"/>
      <c r="BA217" s="72">
        <f ca="1" t="shared" si="15"/>
      </c>
      <c r="BB217" s="73">
        <f t="shared" si="16"/>
      </c>
      <c r="BC217" s="74">
        <f ca="1" t="shared" si="17"/>
      </c>
      <c r="BD217" s="73">
        <f ca="1">IF(BC217="","",IF(INDIRECT(B217&amp;"!$EP$12")=0,"",INT(MID(TEXT('請求書'!$D$20,"yyyymmdd"),1,6)&amp;TEXT(INDIRECT(B217&amp;"!$EP$12"),"00"))))</f>
      </c>
      <c r="BE217" s="73">
        <f ca="1">IF(BC217="","",IF(INDIRECT(B217&amp;"!$EP$13")=0,"",INT(MID(TEXT('請求書'!$D$20,"yyyymmdd"),1,6)&amp;TEXT(INDIRECT(B217&amp;"!$EP$13"),"00"))))</f>
      </c>
      <c r="BF217" s="73">
        <f t="shared" si="18"/>
      </c>
      <c r="BG217" s="73">
        <f t="shared" si="19"/>
      </c>
    </row>
    <row r="218" spans="1:59" ht="13.5">
      <c r="A218" s="55">
        <f>HYPERLINK("#"&amp;INT('受給者一覧'!B218)&amp;"!g3",ROW(A218)-2)</f>
        <v>216</v>
      </c>
      <c r="AB218" s="78"/>
      <c r="AC218" s="78"/>
      <c r="BA218" s="72">
        <f ca="1" t="shared" si="15"/>
      </c>
      <c r="BB218" s="73">
        <f t="shared" si="16"/>
      </c>
      <c r="BC218" s="74">
        <f ca="1" t="shared" si="17"/>
      </c>
      <c r="BD218" s="73">
        <f ca="1">IF(BC218="","",IF(INDIRECT(B218&amp;"!$EP$12")=0,"",INT(MID(TEXT('請求書'!$D$20,"yyyymmdd"),1,6)&amp;TEXT(INDIRECT(B218&amp;"!$EP$12"),"00"))))</f>
      </c>
      <c r="BE218" s="73">
        <f ca="1">IF(BC218="","",IF(INDIRECT(B218&amp;"!$EP$13")=0,"",INT(MID(TEXT('請求書'!$D$20,"yyyymmdd"),1,6)&amp;TEXT(INDIRECT(B218&amp;"!$EP$13"),"00"))))</f>
      </c>
      <c r="BF218" s="73">
        <f t="shared" si="18"/>
      </c>
      <c r="BG218" s="73">
        <f t="shared" si="19"/>
      </c>
    </row>
    <row r="219" spans="1:59" ht="13.5">
      <c r="A219" s="55">
        <f>HYPERLINK("#"&amp;INT('受給者一覧'!B219)&amp;"!g3",ROW(A219)-2)</f>
        <v>217</v>
      </c>
      <c r="AB219" s="78"/>
      <c r="AC219" s="78"/>
      <c r="BA219" s="72">
        <f ca="1" t="shared" si="15"/>
      </c>
      <c r="BB219" s="73">
        <f t="shared" si="16"/>
      </c>
      <c r="BC219" s="74">
        <f ca="1" t="shared" si="17"/>
      </c>
      <c r="BD219" s="73">
        <f ca="1">IF(BC219="","",IF(INDIRECT(B219&amp;"!$EP$12")=0,"",INT(MID(TEXT('請求書'!$D$20,"yyyymmdd"),1,6)&amp;TEXT(INDIRECT(B219&amp;"!$EP$12"),"00"))))</f>
      </c>
      <c r="BE219" s="73">
        <f ca="1">IF(BC219="","",IF(INDIRECT(B219&amp;"!$EP$13")=0,"",INT(MID(TEXT('請求書'!$D$20,"yyyymmdd"),1,6)&amp;TEXT(INDIRECT(B219&amp;"!$EP$13"),"00"))))</f>
      </c>
      <c r="BF219" s="73">
        <f t="shared" si="18"/>
      </c>
      <c r="BG219" s="73">
        <f t="shared" si="19"/>
      </c>
    </row>
    <row r="220" spans="1:59" ht="13.5">
      <c r="A220" s="55">
        <f>HYPERLINK("#"&amp;INT('受給者一覧'!B220)&amp;"!g3",ROW(A220)-2)</f>
        <v>218</v>
      </c>
      <c r="AB220" s="78"/>
      <c r="AC220" s="78"/>
      <c r="BA220" s="72">
        <f ca="1" t="shared" si="15"/>
      </c>
      <c r="BB220" s="73">
        <f t="shared" si="16"/>
      </c>
      <c r="BC220" s="74">
        <f ca="1" t="shared" si="17"/>
      </c>
      <c r="BD220" s="73">
        <f ca="1">IF(BC220="","",IF(INDIRECT(B220&amp;"!$EP$12")=0,"",INT(MID(TEXT('請求書'!$D$20,"yyyymmdd"),1,6)&amp;TEXT(INDIRECT(B220&amp;"!$EP$12"),"00"))))</f>
      </c>
      <c r="BE220" s="73">
        <f ca="1">IF(BC220="","",IF(INDIRECT(B220&amp;"!$EP$13")=0,"",INT(MID(TEXT('請求書'!$D$20,"yyyymmdd"),1,6)&amp;TEXT(INDIRECT(B220&amp;"!$EP$13"),"00"))))</f>
      </c>
      <c r="BF220" s="73">
        <f t="shared" si="18"/>
      </c>
      <c r="BG220" s="73">
        <f t="shared" si="19"/>
      </c>
    </row>
    <row r="221" spans="1:59" ht="13.5">
      <c r="A221" s="55">
        <f>HYPERLINK("#"&amp;INT('受給者一覧'!B221)&amp;"!g3",ROW(A221)-2)</f>
        <v>219</v>
      </c>
      <c r="AB221" s="78"/>
      <c r="AC221" s="78"/>
      <c r="BA221" s="72">
        <f ca="1" t="shared" si="15"/>
      </c>
      <c r="BB221" s="73">
        <f t="shared" si="16"/>
      </c>
      <c r="BC221" s="74">
        <f ca="1" t="shared" si="17"/>
      </c>
      <c r="BD221" s="73">
        <f ca="1">IF(BC221="","",IF(INDIRECT(B221&amp;"!$EP$12")=0,"",INT(MID(TEXT('請求書'!$D$20,"yyyymmdd"),1,6)&amp;TEXT(INDIRECT(B221&amp;"!$EP$12"),"00"))))</f>
      </c>
      <c r="BE221" s="73">
        <f ca="1">IF(BC221="","",IF(INDIRECT(B221&amp;"!$EP$13")=0,"",INT(MID(TEXT('請求書'!$D$20,"yyyymmdd"),1,6)&amp;TEXT(INDIRECT(B221&amp;"!$EP$13"),"00"))))</f>
      </c>
      <c r="BF221" s="73">
        <f t="shared" si="18"/>
      </c>
      <c r="BG221" s="73">
        <f t="shared" si="19"/>
      </c>
    </row>
    <row r="222" spans="1:59" ht="13.5">
      <c r="A222" s="55">
        <f>HYPERLINK("#"&amp;INT('受給者一覧'!B222)&amp;"!g3",ROW(A222)-2)</f>
        <v>220</v>
      </c>
      <c r="AB222" s="78"/>
      <c r="AC222" s="78"/>
      <c r="BA222" s="72">
        <f ca="1" t="shared" si="15"/>
      </c>
      <c r="BB222" s="73">
        <f t="shared" si="16"/>
      </c>
      <c r="BC222" s="74">
        <f ca="1" t="shared" si="17"/>
      </c>
      <c r="BD222" s="73">
        <f ca="1">IF(BC222="","",IF(INDIRECT(B222&amp;"!$EP$12")=0,"",INT(MID(TEXT('請求書'!$D$20,"yyyymmdd"),1,6)&amp;TEXT(INDIRECT(B222&amp;"!$EP$12"),"00"))))</f>
      </c>
      <c r="BE222" s="73">
        <f ca="1">IF(BC222="","",IF(INDIRECT(B222&amp;"!$EP$13")=0,"",INT(MID(TEXT('請求書'!$D$20,"yyyymmdd"),1,6)&amp;TEXT(INDIRECT(B222&amp;"!$EP$13"),"00"))))</f>
      </c>
      <c r="BF222" s="73">
        <f t="shared" si="18"/>
      </c>
      <c r="BG222" s="73">
        <f t="shared" si="19"/>
      </c>
    </row>
    <row r="223" spans="1:59" ht="13.5">
      <c r="A223" s="55">
        <f>HYPERLINK("#"&amp;INT('受給者一覧'!B223)&amp;"!g3",ROW(A223)-2)</f>
        <v>221</v>
      </c>
      <c r="AB223" s="78"/>
      <c r="AC223" s="78"/>
      <c r="BA223" s="72">
        <f ca="1" t="shared" si="15"/>
      </c>
      <c r="BB223" s="73">
        <f t="shared" si="16"/>
      </c>
      <c r="BC223" s="74">
        <f ca="1" t="shared" si="17"/>
      </c>
      <c r="BD223" s="73">
        <f ca="1">IF(BC223="","",IF(INDIRECT(B223&amp;"!$EP$12")=0,"",INT(MID(TEXT('請求書'!$D$20,"yyyymmdd"),1,6)&amp;TEXT(INDIRECT(B223&amp;"!$EP$12"),"00"))))</f>
      </c>
      <c r="BE223" s="73">
        <f ca="1">IF(BC223="","",IF(INDIRECT(B223&amp;"!$EP$13")=0,"",INT(MID(TEXT('請求書'!$D$20,"yyyymmdd"),1,6)&amp;TEXT(INDIRECT(B223&amp;"!$EP$13"),"00"))))</f>
      </c>
      <c r="BF223" s="73">
        <f t="shared" si="18"/>
      </c>
      <c r="BG223" s="73">
        <f t="shared" si="19"/>
      </c>
    </row>
    <row r="224" spans="1:59" ht="13.5">
      <c r="A224" s="55">
        <f>HYPERLINK("#"&amp;INT('受給者一覧'!B224)&amp;"!g3",ROW(A224)-2)</f>
        <v>222</v>
      </c>
      <c r="AB224" s="78"/>
      <c r="AC224" s="78"/>
      <c r="BA224" s="72">
        <f ca="1" t="shared" si="15"/>
      </c>
      <c r="BB224" s="73">
        <f t="shared" si="16"/>
      </c>
      <c r="BC224" s="74">
        <f ca="1" t="shared" si="17"/>
      </c>
      <c r="BD224" s="73">
        <f ca="1">IF(BC224="","",IF(INDIRECT(B224&amp;"!$EP$12")=0,"",INT(MID(TEXT('請求書'!$D$20,"yyyymmdd"),1,6)&amp;TEXT(INDIRECT(B224&amp;"!$EP$12"),"00"))))</f>
      </c>
      <c r="BE224" s="73">
        <f ca="1">IF(BC224="","",IF(INDIRECT(B224&amp;"!$EP$13")=0,"",INT(MID(TEXT('請求書'!$D$20,"yyyymmdd"),1,6)&amp;TEXT(INDIRECT(B224&amp;"!$EP$13"),"00"))))</f>
      </c>
      <c r="BF224" s="73">
        <f t="shared" si="18"/>
      </c>
      <c r="BG224" s="73">
        <f t="shared" si="19"/>
      </c>
    </row>
    <row r="225" spans="1:59" ht="13.5">
      <c r="A225" s="55">
        <f>HYPERLINK("#"&amp;INT('受給者一覧'!B225)&amp;"!g3",ROW(A225)-2)</f>
        <v>223</v>
      </c>
      <c r="AB225" s="78"/>
      <c r="AC225" s="78"/>
      <c r="BA225" s="72">
        <f ca="1" t="shared" si="15"/>
      </c>
      <c r="BB225" s="73">
        <f t="shared" si="16"/>
      </c>
      <c r="BC225" s="74">
        <f ca="1" t="shared" si="17"/>
      </c>
      <c r="BD225" s="73">
        <f ca="1">IF(BC225="","",IF(INDIRECT(B225&amp;"!$EP$12")=0,"",INT(MID(TEXT('請求書'!$D$20,"yyyymmdd"),1,6)&amp;TEXT(INDIRECT(B225&amp;"!$EP$12"),"00"))))</f>
      </c>
      <c r="BE225" s="73">
        <f ca="1">IF(BC225="","",IF(INDIRECT(B225&amp;"!$EP$13")=0,"",INT(MID(TEXT('請求書'!$D$20,"yyyymmdd"),1,6)&amp;TEXT(INDIRECT(B225&amp;"!$EP$13"),"00"))))</f>
      </c>
      <c r="BF225" s="73">
        <f t="shared" si="18"/>
      </c>
      <c r="BG225" s="73">
        <f t="shared" si="19"/>
      </c>
    </row>
    <row r="226" spans="1:59" ht="13.5">
      <c r="A226" s="55">
        <f>HYPERLINK("#"&amp;INT('受給者一覧'!B226)&amp;"!g3",ROW(A226)-2)</f>
        <v>224</v>
      </c>
      <c r="AB226" s="78"/>
      <c r="AC226" s="78"/>
      <c r="BA226" s="72">
        <f ca="1" t="shared" si="15"/>
      </c>
      <c r="BB226" s="73">
        <f t="shared" si="16"/>
      </c>
      <c r="BC226" s="74">
        <f ca="1" t="shared" si="17"/>
      </c>
      <c r="BD226" s="73">
        <f ca="1">IF(BC226="","",IF(INDIRECT(B226&amp;"!$EP$12")=0,"",INT(MID(TEXT('請求書'!$D$20,"yyyymmdd"),1,6)&amp;TEXT(INDIRECT(B226&amp;"!$EP$12"),"00"))))</f>
      </c>
      <c r="BE226" s="73">
        <f ca="1">IF(BC226="","",IF(INDIRECT(B226&amp;"!$EP$13")=0,"",INT(MID(TEXT('請求書'!$D$20,"yyyymmdd"),1,6)&amp;TEXT(INDIRECT(B226&amp;"!$EP$13"),"00"))))</f>
      </c>
      <c r="BF226" s="73">
        <f t="shared" si="18"/>
      </c>
      <c r="BG226" s="73">
        <f t="shared" si="19"/>
      </c>
    </row>
    <row r="227" spans="1:59" ht="13.5">
      <c r="A227" s="55">
        <f>HYPERLINK("#"&amp;INT('受給者一覧'!B227)&amp;"!g3",ROW(A227)-2)</f>
        <v>225</v>
      </c>
      <c r="AB227" s="78"/>
      <c r="AC227" s="78"/>
      <c r="BA227" s="72">
        <f ca="1" t="shared" si="15"/>
      </c>
      <c r="BB227" s="73">
        <f t="shared" si="16"/>
      </c>
      <c r="BC227" s="74">
        <f ca="1" t="shared" si="17"/>
      </c>
      <c r="BD227" s="73">
        <f ca="1">IF(BC227="","",IF(INDIRECT(B227&amp;"!$EP$12")=0,"",INT(MID(TEXT('請求書'!$D$20,"yyyymmdd"),1,6)&amp;TEXT(INDIRECT(B227&amp;"!$EP$12"),"00"))))</f>
      </c>
      <c r="BE227" s="73">
        <f ca="1">IF(BC227="","",IF(INDIRECT(B227&amp;"!$EP$13")=0,"",INT(MID(TEXT('請求書'!$D$20,"yyyymmdd"),1,6)&amp;TEXT(INDIRECT(B227&amp;"!$EP$13"),"00"))))</f>
      </c>
      <c r="BF227" s="73">
        <f t="shared" si="18"/>
      </c>
      <c r="BG227" s="73">
        <f t="shared" si="19"/>
      </c>
    </row>
    <row r="228" spans="1:59" ht="13.5">
      <c r="A228" s="55">
        <f>HYPERLINK("#"&amp;INT('受給者一覧'!B228)&amp;"!g3",ROW(A228)-2)</f>
        <v>226</v>
      </c>
      <c r="AB228" s="78"/>
      <c r="AC228" s="78"/>
      <c r="BA228" s="72">
        <f ca="1" t="shared" si="15"/>
      </c>
      <c r="BB228" s="73">
        <f t="shared" si="16"/>
      </c>
      <c r="BC228" s="74">
        <f ca="1" t="shared" si="17"/>
      </c>
      <c r="BD228" s="73">
        <f ca="1">IF(BC228="","",IF(INDIRECT(B228&amp;"!$EP$12")=0,"",INT(MID(TEXT('請求書'!$D$20,"yyyymmdd"),1,6)&amp;TEXT(INDIRECT(B228&amp;"!$EP$12"),"00"))))</f>
      </c>
      <c r="BE228" s="73">
        <f ca="1">IF(BC228="","",IF(INDIRECT(B228&amp;"!$EP$13")=0,"",INT(MID(TEXT('請求書'!$D$20,"yyyymmdd"),1,6)&amp;TEXT(INDIRECT(B228&amp;"!$EP$13"),"00"))))</f>
      </c>
      <c r="BF228" s="73">
        <f t="shared" si="18"/>
      </c>
      <c r="BG228" s="73">
        <f t="shared" si="19"/>
      </c>
    </row>
    <row r="229" spans="1:59" ht="13.5">
      <c r="A229" s="55">
        <f>HYPERLINK("#"&amp;INT('受給者一覧'!B229)&amp;"!g3",ROW(A229)-2)</f>
        <v>227</v>
      </c>
      <c r="AB229" s="78"/>
      <c r="AC229" s="78"/>
      <c r="BA229" s="72">
        <f ca="1" t="shared" si="15"/>
      </c>
      <c r="BB229" s="73">
        <f t="shared" si="16"/>
      </c>
      <c r="BC229" s="74">
        <f ca="1" t="shared" si="17"/>
      </c>
      <c r="BD229" s="73">
        <f ca="1">IF(BC229="","",IF(INDIRECT(B229&amp;"!$EP$12")=0,"",INT(MID(TEXT('請求書'!$D$20,"yyyymmdd"),1,6)&amp;TEXT(INDIRECT(B229&amp;"!$EP$12"),"00"))))</f>
      </c>
      <c r="BE229" s="73">
        <f ca="1">IF(BC229="","",IF(INDIRECT(B229&amp;"!$EP$13")=0,"",INT(MID(TEXT('請求書'!$D$20,"yyyymmdd"),1,6)&amp;TEXT(INDIRECT(B229&amp;"!$EP$13"),"00"))))</f>
      </c>
      <c r="BF229" s="73">
        <f t="shared" si="18"/>
      </c>
      <c r="BG229" s="73">
        <f t="shared" si="19"/>
      </c>
    </row>
    <row r="230" spans="1:59" ht="13.5">
      <c r="A230" s="55">
        <f>HYPERLINK("#"&amp;INT('受給者一覧'!B230)&amp;"!g3",ROW(A230)-2)</f>
        <v>228</v>
      </c>
      <c r="AB230" s="78"/>
      <c r="AC230" s="78"/>
      <c r="BA230" s="72">
        <f ca="1" t="shared" si="15"/>
      </c>
      <c r="BB230" s="73">
        <f t="shared" si="16"/>
      </c>
      <c r="BC230" s="74">
        <f ca="1" t="shared" si="17"/>
      </c>
      <c r="BD230" s="73">
        <f ca="1">IF(BC230="","",IF(INDIRECT(B230&amp;"!$EP$12")=0,"",INT(MID(TEXT('請求書'!$D$20,"yyyymmdd"),1,6)&amp;TEXT(INDIRECT(B230&amp;"!$EP$12"),"00"))))</f>
      </c>
      <c r="BE230" s="73">
        <f ca="1">IF(BC230="","",IF(INDIRECT(B230&amp;"!$EP$13")=0,"",INT(MID(TEXT('請求書'!$D$20,"yyyymmdd"),1,6)&amp;TEXT(INDIRECT(B230&amp;"!$EP$13"),"00"))))</f>
      </c>
      <c r="BF230" s="73">
        <f t="shared" si="18"/>
      </c>
      <c r="BG230" s="73">
        <f t="shared" si="19"/>
      </c>
    </row>
    <row r="231" spans="1:59" ht="13.5">
      <c r="A231" s="55">
        <f>HYPERLINK("#"&amp;INT('受給者一覧'!B231)&amp;"!g3",ROW(A231)-2)</f>
        <v>229</v>
      </c>
      <c r="AB231" s="78"/>
      <c r="AC231" s="78"/>
      <c r="BA231" s="72">
        <f ca="1" t="shared" si="15"/>
      </c>
      <c r="BB231" s="73">
        <f t="shared" si="16"/>
      </c>
      <c r="BC231" s="74">
        <f ca="1" t="shared" si="17"/>
      </c>
      <c r="BD231" s="73">
        <f ca="1">IF(BC231="","",IF(INDIRECT(B231&amp;"!$EP$12")=0,"",INT(MID(TEXT('請求書'!$D$20,"yyyymmdd"),1,6)&amp;TEXT(INDIRECT(B231&amp;"!$EP$12"),"00"))))</f>
      </c>
      <c r="BE231" s="73">
        <f ca="1">IF(BC231="","",IF(INDIRECT(B231&amp;"!$EP$13")=0,"",INT(MID(TEXT('請求書'!$D$20,"yyyymmdd"),1,6)&amp;TEXT(INDIRECT(B231&amp;"!$EP$13"),"00"))))</f>
      </c>
      <c r="BF231" s="73">
        <f t="shared" si="18"/>
      </c>
      <c r="BG231" s="73">
        <f t="shared" si="19"/>
      </c>
    </row>
    <row r="232" spans="1:59" ht="13.5">
      <c r="A232" s="55">
        <f>HYPERLINK("#"&amp;INT('受給者一覧'!B232)&amp;"!g3",ROW(A232)-2)</f>
        <v>230</v>
      </c>
      <c r="AB232" s="78"/>
      <c r="AC232" s="78"/>
      <c r="BA232" s="72">
        <f ca="1" t="shared" si="15"/>
      </c>
      <c r="BB232" s="73">
        <f t="shared" si="16"/>
      </c>
      <c r="BC232" s="74">
        <f ca="1" t="shared" si="17"/>
      </c>
      <c r="BD232" s="73">
        <f ca="1">IF(BC232="","",IF(INDIRECT(B232&amp;"!$EP$12")=0,"",INT(MID(TEXT('請求書'!$D$20,"yyyymmdd"),1,6)&amp;TEXT(INDIRECT(B232&amp;"!$EP$12"),"00"))))</f>
      </c>
      <c r="BE232" s="73">
        <f ca="1">IF(BC232="","",IF(INDIRECT(B232&amp;"!$EP$13")=0,"",INT(MID(TEXT('請求書'!$D$20,"yyyymmdd"),1,6)&amp;TEXT(INDIRECT(B232&amp;"!$EP$13"),"00"))))</f>
      </c>
      <c r="BF232" s="73">
        <f t="shared" si="18"/>
      </c>
      <c r="BG232" s="73">
        <f t="shared" si="19"/>
      </c>
    </row>
    <row r="233" spans="1:59" ht="13.5">
      <c r="A233" s="55">
        <f>HYPERLINK("#"&amp;INT('受給者一覧'!B233)&amp;"!g3",ROW(A233)-2)</f>
        <v>231</v>
      </c>
      <c r="AB233" s="78"/>
      <c r="AC233" s="78"/>
      <c r="BA233" s="72">
        <f ca="1" t="shared" si="15"/>
      </c>
      <c r="BB233" s="73">
        <f t="shared" si="16"/>
      </c>
      <c r="BC233" s="74">
        <f ca="1" t="shared" si="17"/>
      </c>
      <c r="BD233" s="73">
        <f ca="1">IF(BC233="","",IF(INDIRECT(B233&amp;"!$EP$12")=0,"",INT(MID(TEXT('請求書'!$D$20,"yyyymmdd"),1,6)&amp;TEXT(INDIRECT(B233&amp;"!$EP$12"),"00"))))</f>
      </c>
      <c r="BE233" s="73">
        <f ca="1">IF(BC233="","",IF(INDIRECT(B233&amp;"!$EP$13")=0,"",INT(MID(TEXT('請求書'!$D$20,"yyyymmdd"),1,6)&amp;TEXT(INDIRECT(B233&amp;"!$EP$13"),"00"))))</f>
      </c>
      <c r="BF233" s="73">
        <f t="shared" si="18"/>
      </c>
      <c r="BG233" s="73">
        <f t="shared" si="19"/>
      </c>
    </row>
    <row r="234" spans="1:59" ht="13.5">
      <c r="A234" s="55">
        <f>HYPERLINK("#"&amp;INT('受給者一覧'!B234)&amp;"!g3",ROW(A234)-2)</f>
        <v>232</v>
      </c>
      <c r="AB234" s="78"/>
      <c r="AC234" s="78"/>
      <c r="BA234" s="72">
        <f ca="1" t="shared" si="15"/>
      </c>
      <c r="BB234" s="73">
        <f t="shared" si="16"/>
      </c>
      <c r="BC234" s="74">
        <f ca="1" t="shared" si="17"/>
      </c>
      <c r="BD234" s="73">
        <f ca="1">IF(BC234="","",IF(INDIRECT(B234&amp;"!$EP$12")=0,"",INT(MID(TEXT('請求書'!$D$20,"yyyymmdd"),1,6)&amp;TEXT(INDIRECT(B234&amp;"!$EP$12"),"00"))))</f>
      </c>
      <c r="BE234" s="73">
        <f ca="1">IF(BC234="","",IF(INDIRECT(B234&amp;"!$EP$13")=0,"",INT(MID(TEXT('請求書'!$D$20,"yyyymmdd"),1,6)&amp;TEXT(INDIRECT(B234&amp;"!$EP$13"),"00"))))</f>
      </c>
      <c r="BF234" s="73">
        <f t="shared" si="18"/>
      </c>
      <c r="BG234" s="73">
        <f t="shared" si="19"/>
      </c>
    </row>
    <row r="235" spans="1:59" ht="13.5">
      <c r="A235" s="55">
        <f>HYPERLINK("#"&amp;INT('受給者一覧'!B235)&amp;"!g3",ROW(A235)-2)</f>
        <v>233</v>
      </c>
      <c r="AB235" s="78"/>
      <c r="AC235" s="78"/>
      <c r="BA235" s="72">
        <f ca="1" t="shared" si="15"/>
      </c>
      <c r="BB235" s="73">
        <f t="shared" si="16"/>
      </c>
      <c r="BC235" s="74">
        <f ca="1" t="shared" si="17"/>
      </c>
      <c r="BD235" s="73">
        <f ca="1">IF(BC235="","",IF(INDIRECT(B235&amp;"!$EP$12")=0,"",INT(MID(TEXT('請求書'!$D$20,"yyyymmdd"),1,6)&amp;TEXT(INDIRECT(B235&amp;"!$EP$12"),"00"))))</f>
      </c>
      <c r="BE235" s="73">
        <f ca="1">IF(BC235="","",IF(INDIRECT(B235&amp;"!$EP$13")=0,"",INT(MID(TEXT('請求書'!$D$20,"yyyymmdd"),1,6)&amp;TEXT(INDIRECT(B235&amp;"!$EP$13"),"00"))))</f>
      </c>
      <c r="BF235" s="73">
        <f t="shared" si="18"/>
      </c>
      <c r="BG235" s="73">
        <f t="shared" si="19"/>
      </c>
    </row>
    <row r="236" spans="1:59" ht="13.5">
      <c r="A236" s="55">
        <f>HYPERLINK("#"&amp;INT('受給者一覧'!B236)&amp;"!g3",ROW(A236)-2)</f>
        <v>234</v>
      </c>
      <c r="AB236" s="78"/>
      <c r="AC236" s="78"/>
      <c r="BA236" s="72">
        <f ca="1" t="shared" si="15"/>
      </c>
      <c r="BB236" s="73">
        <f t="shared" si="16"/>
      </c>
      <c r="BC236" s="74">
        <f ca="1" t="shared" si="17"/>
      </c>
      <c r="BD236" s="73">
        <f ca="1">IF(BC236="","",IF(INDIRECT(B236&amp;"!$EP$12")=0,"",INT(MID(TEXT('請求書'!$D$20,"yyyymmdd"),1,6)&amp;TEXT(INDIRECT(B236&amp;"!$EP$12"),"00"))))</f>
      </c>
      <c r="BE236" s="73">
        <f ca="1">IF(BC236="","",IF(INDIRECT(B236&amp;"!$EP$13")=0,"",INT(MID(TEXT('請求書'!$D$20,"yyyymmdd"),1,6)&amp;TEXT(INDIRECT(B236&amp;"!$EP$13"),"00"))))</f>
      </c>
      <c r="BF236" s="73">
        <f t="shared" si="18"/>
      </c>
      <c r="BG236" s="73">
        <f t="shared" si="19"/>
      </c>
    </row>
    <row r="237" spans="1:59" ht="13.5">
      <c r="A237" s="55">
        <f>HYPERLINK("#"&amp;INT('受給者一覧'!B237)&amp;"!g3",ROW(A237)-2)</f>
        <v>235</v>
      </c>
      <c r="AB237" s="78"/>
      <c r="AC237" s="78"/>
      <c r="BA237" s="72">
        <f ca="1" t="shared" si="15"/>
      </c>
      <c r="BB237" s="73">
        <f t="shared" si="16"/>
      </c>
      <c r="BC237" s="74">
        <f ca="1" t="shared" si="17"/>
      </c>
      <c r="BD237" s="73">
        <f ca="1">IF(BC237="","",IF(INDIRECT(B237&amp;"!$EP$12")=0,"",INT(MID(TEXT('請求書'!$D$20,"yyyymmdd"),1,6)&amp;TEXT(INDIRECT(B237&amp;"!$EP$12"),"00"))))</f>
      </c>
      <c r="BE237" s="73">
        <f ca="1">IF(BC237="","",IF(INDIRECT(B237&amp;"!$EP$13")=0,"",INT(MID(TEXT('請求書'!$D$20,"yyyymmdd"),1,6)&amp;TEXT(INDIRECT(B237&amp;"!$EP$13"),"00"))))</f>
      </c>
      <c r="BF237" s="73">
        <f t="shared" si="18"/>
      </c>
      <c r="BG237" s="73">
        <f t="shared" si="19"/>
      </c>
    </row>
    <row r="238" spans="1:59" ht="13.5">
      <c r="A238" s="55">
        <f>HYPERLINK("#"&amp;INT('受給者一覧'!B238)&amp;"!g3",ROW(A238)-2)</f>
        <v>236</v>
      </c>
      <c r="AB238" s="78"/>
      <c r="AC238" s="78"/>
      <c r="BA238" s="72">
        <f ca="1" t="shared" si="15"/>
      </c>
      <c r="BB238" s="73">
        <f t="shared" si="16"/>
      </c>
      <c r="BC238" s="74">
        <f ca="1" t="shared" si="17"/>
      </c>
      <c r="BD238" s="73">
        <f ca="1">IF(BC238="","",IF(INDIRECT(B238&amp;"!$EP$12")=0,"",INT(MID(TEXT('請求書'!$D$20,"yyyymmdd"),1,6)&amp;TEXT(INDIRECT(B238&amp;"!$EP$12"),"00"))))</f>
      </c>
      <c r="BE238" s="73">
        <f ca="1">IF(BC238="","",IF(INDIRECT(B238&amp;"!$EP$13")=0,"",INT(MID(TEXT('請求書'!$D$20,"yyyymmdd"),1,6)&amp;TEXT(INDIRECT(B238&amp;"!$EP$13"),"00"))))</f>
      </c>
      <c r="BF238" s="73">
        <f t="shared" si="18"/>
      </c>
      <c r="BG238" s="73">
        <f t="shared" si="19"/>
      </c>
    </row>
    <row r="239" spans="1:59" ht="13.5">
      <c r="A239" s="55">
        <f>HYPERLINK("#"&amp;INT('受給者一覧'!B239)&amp;"!g3",ROW(A239)-2)</f>
        <v>237</v>
      </c>
      <c r="AB239" s="78"/>
      <c r="AC239" s="78"/>
      <c r="BA239" s="72">
        <f ca="1" t="shared" si="15"/>
      </c>
      <c r="BB239" s="73">
        <f t="shared" si="16"/>
      </c>
      <c r="BC239" s="74">
        <f ca="1" t="shared" si="17"/>
      </c>
      <c r="BD239" s="73">
        <f ca="1">IF(BC239="","",IF(INDIRECT(B239&amp;"!$EP$12")=0,"",INT(MID(TEXT('請求書'!$D$20,"yyyymmdd"),1,6)&amp;TEXT(INDIRECT(B239&amp;"!$EP$12"),"00"))))</f>
      </c>
      <c r="BE239" s="73">
        <f ca="1">IF(BC239="","",IF(INDIRECT(B239&amp;"!$EP$13")=0,"",INT(MID(TEXT('請求書'!$D$20,"yyyymmdd"),1,6)&amp;TEXT(INDIRECT(B239&amp;"!$EP$13"),"00"))))</f>
      </c>
      <c r="BF239" s="73">
        <f t="shared" si="18"/>
      </c>
      <c r="BG239" s="73">
        <f t="shared" si="19"/>
      </c>
    </row>
    <row r="240" spans="1:59" ht="13.5">
      <c r="A240" s="55">
        <f>HYPERLINK("#"&amp;INT('受給者一覧'!B240)&amp;"!g3",ROW(A240)-2)</f>
        <v>238</v>
      </c>
      <c r="AB240" s="78"/>
      <c r="AC240" s="78"/>
      <c r="BA240" s="72">
        <f ca="1" t="shared" si="15"/>
      </c>
      <c r="BB240" s="73">
        <f t="shared" si="16"/>
      </c>
      <c r="BC240" s="74">
        <f ca="1" t="shared" si="17"/>
      </c>
      <c r="BD240" s="73">
        <f ca="1">IF(BC240="","",IF(INDIRECT(B240&amp;"!$EP$12")=0,"",INT(MID(TEXT('請求書'!$D$20,"yyyymmdd"),1,6)&amp;TEXT(INDIRECT(B240&amp;"!$EP$12"),"00"))))</f>
      </c>
      <c r="BE240" s="73">
        <f ca="1">IF(BC240="","",IF(INDIRECT(B240&amp;"!$EP$13")=0,"",INT(MID(TEXT('請求書'!$D$20,"yyyymmdd"),1,6)&amp;TEXT(INDIRECT(B240&amp;"!$EP$13"),"00"))))</f>
      </c>
      <c r="BF240" s="73">
        <f t="shared" si="18"/>
      </c>
      <c r="BG240" s="73">
        <f t="shared" si="19"/>
      </c>
    </row>
    <row r="241" spans="1:59" ht="13.5">
      <c r="A241" s="55">
        <f>HYPERLINK("#"&amp;INT('受給者一覧'!B241)&amp;"!g3",ROW(A241)-2)</f>
        <v>239</v>
      </c>
      <c r="AB241" s="78"/>
      <c r="AC241" s="78"/>
      <c r="BA241" s="72">
        <f ca="1" t="shared" si="15"/>
      </c>
      <c r="BB241" s="73">
        <f t="shared" si="16"/>
      </c>
      <c r="BC241" s="74">
        <f ca="1" t="shared" si="17"/>
      </c>
      <c r="BD241" s="73">
        <f ca="1">IF(BC241="","",IF(INDIRECT(B241&amp;"!$EP$12")=0,"",INT(MID(TEXT('請求書'!$D$20,"yyyymmdd"),1,6)&amp;TEXT(INDIRECT(B241&amp;"!$EP$12"),"00"))))</f>
      </c>
      <c r="BE241" s="73">
        <f ca="1">IF(BC241="","",IF(INDIRECT(B241&amp;"!$EP$13")=0,"",INT(MID(TEXT('請求書'!$D$20,"yyyymmdd"),1,6)&amp;TEXT(INDIRECT(B241&amp;"!$EP$13"),"00"))))</f>
      </c>
      <c r="BF241" s="73">
        <f t="shared" si="18"/>
      </c>
      <c r="BG241" s="73">
        <f t="shared" si="19"/>
      </c>
    </row>
    <row r="242" spans="1:59" ht="13.5">
      <c r="A242" s="55">
        <f>HYPERLINK("#"&amp;INT('受給者一覧'!B242)&amp;"!g3",ROW(A242)-2)</f>
        <v>240</v>
      </c>
      <c r="AB242" s="78"/>
      <c r="AC242" s="78"/>
      <c r="BA242" s="72">
        <f ca="1" t="shared" si="15"/>
      </c>
      <c r="BB242" s="73">
        <f t="shared" si="16"/>
      </c>
      <c r="BC242" s="74">
        <f ca="1" t="shared" si="17"/>
      </c>
      <c r="BD242" s="73">
        <f ca="1">IF(BC242="","",IF(INDIRECT(B242&amp;"!$EP$12")=0,"",INT(MID(TEXT('請求書'!$D$20,"yyyymmdd"),1,6)&amp;TEXT(INDIRECT(B242&amp;"!$EP$12"),"00"))))</f>
      </c>
      <c r="BE242" s="73">
        <f ca="1">IF(BC242="","",IF(INDIRECT(B242&amp;"!$EP$13")=0,"",INT(MID(TEXT('請求書'!$D$20,"yyyymmdd"),1,6)&amp;TEXT(INDIRECT(B242&amp;"!$EP$13"),"00"))))</f>
      </c>
      <c r="BF242" s="73">
        <f t="shared" si="18"/>
      </c>
      <c r="BG242" s="73">
        <f t="shared" si="19"/>
      </c>
    </row>
    <row r="243" spans="1:59" ht="13.5">
      <c r="A243" s="55">
        <f>HYPERLINK("#"&amp;INT('受給者一覧'!B243)&amp;"!g3",ROW(A243)-2)</f>
        <v>241</v>
      </c>
      <c r="AB243" s="78"/>
      <c r="AC243" s="78"/>
      <c r="BA243" s="72">
        <f ca="1" t="shared" si="15"/>
      </c>
      <c r="BB243" s="73">
        <f t="shared" si="16"/>
      </c>
      <c r="BC243" s="74">
        <f ca="1" t="shared" si="17"/>
      </c>
      <c r="BD243" s="73">
        <f ca="1">IF(BC243="","",IF(INDIRECT(B243&amp;"!$EP$12")=0,"",INT(MID(TEXT('請求書'!$D$20,"yyyymmdd"),1,6)&amp;TEXT(INDIRECT(B243&amp;"!$EP$12"),"00"))))</f>
      </c>
      <c r="BE243" s="73">
        <f ca="1">IF(BC243="","",IF(INDIRECT(B243&amp;"!$EP$13")=0,"",INT(MID(TEXT('請求書'!$D$20,"yyyymmdd"),1,6)&amp;TEXT(INDIRECT(B243&amp;"!$EP$13"),"00"))))</f>
      </c>
      <c r="BF243" s="73">
        <f t="shared" si="18"/>
      </c>
      <c r="BG243" s="73">
        <f t="shared" si="19"/>
      </c>
    </row>
    <row r="244" spans="1:59" ht="13.5">
      <c r="A244" s="55">
        <f>HYPERLINK("#"&amp;INT('受給者一覧'!B244)&amp;"!g3",ROW(A244)-2)</f>
        <v>242</v>
      </c>
      <c r="AB244" s="78"/>
      <c r="AC244" s="78"/>
      <c r="BA244" s="72">
        <f ca="1" t="shared" si="15"/>
      </c>
      <c r="BB244" s="73">
        <f t="shared" si="16"/>
      </c>
      <c r="BC244" s="74">
        <f ca="1" t="shared" si="17"/>
      </c>
      <c r="BD244" s="73">
        <f ca="1">IF(BC244="","",IF(INDIRECT(B244&amp;"!$EP$12")=0,"",INT(MID(TEXT('請求書'!$D$20,"yyyymmdd"),1,6)&amp;TEXT(INDIRECT(B244&amp;"!$EP$12"),"00"))))</f>
      </c>
      <c r="BE244" s="73">
        <f ca="1">IF(BC244="","",IF(INDIRECT(B244&amp;"!$EP$13")=0,"",INT(MID(TEXT('請求書'!$D$20,"yyyymmdd"),1,6)&amp;TEXT(INDIRECT(B244&amp;"!$EP$13"),"00"))))</f>
      </c>
      <c r="BF244" s="73">
        <f t="shared" si="18"/>
      </c>
      <c r="BG244" s="73">
        <f t="shared" si="19"/>
      </c>
    </row>
    <row r="245" spans="1:59" ht="13.5">
      <c r="A245" s="55">
        <f>HYPERLINK("#"&amp;INT('受給者一覧'!B245)&amp;"!g3",ROW(A245)-2)</f>
        <v>243</v>
      </c>
      <c r="AB245" s="78"/>
      <c r="AC245" s="78"/>
      <c r="BA245" s="72">
        <f ca="1" t="shared" si="15"/>
      </c>
      <c r="BB245" s="73">
        <f t="shared" si="16"/>
      </c>
      <c r="BC245" s="74">
        <f ca="1" t="shared" si="17"/>
      </c>
      <c r="BD245" s="73">
        <f ca="1">IF(BC245="","",IF(INDIRECT(B245&amp;"!$EP$12")=0,"",INT(MID(TEXT('請求書'!$D$20,"yyyymmdd"),1,6)&amp;TEXT(INDIRECT(B245&amp;"!$EP$12"),"00"))))</f>
      </c>
      <c r="BE245" s="73">
        <f ca="1">IF(BC245="","",IF(INDIRECT(B245&amp;"!$EP$13")=0,"",INT(MID(TEXT('請求書'!$D$20,"yyyymmdd"),1,6)&amp;TEXT(INDIRECT(B245&amp;"!$EP$13"),"00"))))</f>
      </c>
      <c r="BF245" s="73">
        <f t="shared" si="18"/>
      </c>
      <c r="BG245" s="73">
        <f t="shared" si="19"/>
      </c>
    </row>
    <row r="246" spans="1:59" ht="13.5">
      <c r="A246" s="55">
        <f>HYPERLINK("#"&amp;INT('受給者一覧'!B246)&amp;"!g3",ROW(A246)-2)</f>
        <v>244</v>
      </c>
      <c r="AB246" s="78"/>
      <c r="AC246" s="78"/>
      <c r="BA246" s="72">
        <f ca="1" t="shared" si="15"/>
      </c>
      <c r="BB246" s="73">
        <f t="shared" si="16"/>
      </c>
      <c r="BC246" s="74">
        <f ca="1" t="shared" si="17"/>
      </c>
      <c r="BD246" s="73">
        <f ca="1">IF(BC246="","",IF(INDIRECT(B246&amp;"!$EP$12")=0,"",INT(MID(TEXT('請求書'!$D$20,"yyyymmdd"),1,6)&amp;TEXT(INDIRECT(B246&amp;"!$EP$12"),"00"))))</f>
      </c>
      <c r="BE246" s="73">
        <f ca="1">IF(BC246="","",IF(INDIRECT(B246&amp;"!$EP$13")=0,"",INT(MID(TEXT('請求書'!$D$20,"yyyymmdd"),1,6)&amp;TEXT(INDIRECT(B246&amp;"!$EP$13"),"00"))))</f>
      </c>
      <c r="BF246" s="73">
        <f t="shared" si="18"/>
      </c>
      <c r="BG246" s="73">
        <f t="shared" si="19"/>
      </c>
    </row>
    <row r="247" spans="1:59" ht="13.5">
      <c r="A247" s="55">
        <f>HYPERLINK("#"&amp;INT('受給者一覧'!B247)&amp;"!g3",ROW(A247)-2)</f>
        <v>245</v>
      </c>
      <c r="AB247" s="78"/>
      <c r="AC247" s="78"/>
      <c r="BA247" s="72">
        <f ca="1" t="shared" si="15"/>
      </c>
      <c r="BB247" s="73">
        <f t="shared" si="16"/>
      </c>
      <c r="BC247" s="74">
        <f ca="1" t="shared" si="17"/>
      </c>
      <c r="BD247" s="73">
        <f ca="1">IF(BC247="","",IF(INDIRECT(B247&amp;"!$EP$12")=0,"",INT(MID(TEXT('請求書'!$D$20,"yyyymmdd"),1,6)&amp;TEXT(INDIRECT(B247&amp;"!$EP$12"),"00"))))</f>
      </c>
      <c r="BE247" s="73">
        <f ca="1">IF(BC247="","",IF(INDIRECT(B247&amp;"!$EP$13")=0,"",INT(MID(TEXT('請求書'!$D$20,"yyyymmdd"),1,6)&amp;TEXT(INDIRECT(B247&amp;"!$EP$13"),"00"))))</f>
      </c>
      <c r="BF247" s="73">
        <f t="shared" si="18"/>
      </c>
      <c r="BG247" s="73">
        <f t="shared" si="19"/>
      </c>
    </row>
    <row r="248" spans="1:59" ht="13.5">
      <c r="A248" s="55">
        <f>HYPERLINK("#"&amp;INT('受給者一覧'!B248)&amp;"!g3",ROW(A248)-2)</f>
        <v>246</v>
      </c>
      <c r="AB248" s="78"/>
      <c r="AC248" s="78"/>
      <c r="BA248" s="72">
        <f ca="1" t="shared" si="15"/>
      </c>
      <c r="BB248" s="73">
        <f t="shared" si="16"/>
      </c>
      <c r="BC248" s="74">
        <f ca="1" t="shared" si="17"/>
      </c>
      <c r="BD248" s="73">
        <f ca="1">IF(BC248="","",IF(INDIRECT(B248&amp;"!$EP$12")=0,"",INT(MID(TEXT('請求書'!$D$20,"yyyymmdd"),1,6)&amp;TEXT(INDIRECT(B248&amp;"!$EP$12"),"00"))))</f>
      </c>
      <c r="BE248" s="73">
        <f ca="1">IF(BC248="","",IF(INDIRECT(B248&amp;"!$EP$13")=0,"",INT(MID(TEXT('請求書'!$D$20,"yyyymmdd"),1,6)&amp;TEXT(INDIRECT(B248&amp;"!$EP$13"),"00"))))</f>
      </c>
      <c r="BF248" s="73">
        <f t="shared" si="18"/>
      </c>
      <c r="BG248" s="73">
        <f t="shared" si="19"/>
      </c>
    </row>
    <row r="249" spans="1:59" ht="13.5">
      <c r="A249" s="55">
        <f>HYPERLINK("#"&amp;INT('受給者一覧'!B249)&amp;"!g3",ROW(A249)-2)</f>
        <v>247</v>
      </c>
      <c r="AB249" s="78"/>
      <c r="AC249" s="78"/>
      <c r="BA249" s="72">
        <f ca="1" t="shared" si="15"/>
      </c>
      <c r="BB249" s="73">
        <f t="shared" si="16"/>
      </c>
      <c r="BC249" s="74">
        <f ca="1" t="shared" si="17"/>
      </c>
      <c r="BD249" s="73">
        <f ca="1">IF(BC249="","",IF(INDIRECT(B249&amp;"!$EP$12")=0,"",INT(MID(TEXT('請求書'!$D$20,"yyyymmdd"),1,6)&amp;TEXT(INDIRECT(B249&amp;"!$EP$12"),"00"))))</f>
      </c>
      <c r="BE249" s="73">
        <f ca="1">IF(BC249="","",IF(INDIRECT(B249&amp;"!$EP$13")=0,"",INT(MID(TEXT('請求書'!$D$20,"yyyymmdd"),1,6)&amp;TEXT(INDIRECT(B249&amp;"!$EP$13"),"00"))))</f>
      </c>
      <c r="BF249" s="73">
        <f t="shared" si="18"/>
      </c>
      <c r="BG249" s="73">
        <f t="shared" si="19"/>
      </c>
    </row>
    <row r="250" spans="1:59" ht="13.5">
      <c r="A250" s="55">
        <f>HYPERLINK("#"&amp;INT('受給者一覧'!B250)&amp;"!g3",ROW(A250)-2)</f>
        <v>248</v>
      </c>
      <c r="AB250" s="78"/>
      <c r="AC250" s="78"/>
      <c r="BA250" s="72">
        <f ca="1" t="shared" si="15"/>
      </c>
      <c r="BB250" s="73">
        <f t="shared" si="16"/>
      </c>
      <c r="BC250" s="74">
        <f ca="1" t="shared" si="17"/>
      </c>
      <c r="BD250" s="73">
        <f ca="1">IF(BC250="","",IF(INDIRECT(B250&amp;"!$EP$12")=0,"",INT(MID(TEXT('請求書'!$D$20,"yyyymmdd"),1,6)&amp;TEXT(INDIRECT(B250&amp;"!$EP$12"),"00"))))</f>
      </c>
      <c r="BE250" s="73">
        <f ca="1">IF(BC250="","",IF(INDIRECT(B250&amp;"!$EP$13")=0,"",INT(MID(TEXT('請求書'!$D$20,"yyyymmdd"),1,6)&amp;TEXT(INDIRECT(B250&amp;"!$EP$13"),"00"))))</f>
      </c>
      <c r="BF250" s="73">
        <f t="shared" si="18"/>
      </c>
      <c r="BG250" s="73">
        <f t="shared" si="19"/>
      </c>
    </row>
    <row r="251" spans="1:59" ht="13.5">
      <c r="A251" s="55">
        <f>HYPERLINK("#"&amp;INT('受給者一覧'!B251)&amp;"!g3",ROW(A251)-2)</f>
        <v>249</v>
      </c>
      <c r="AB251" s="78"/>
      <c r="AC251" s="78"/>
      <c r="BA251" s="72">
        <f ca="1" t="shared" si="15"/>
      </c>
      <c r="BB251" s="73">
        <f t="shared" si="16"/>
      </c>
      <c r="BC251" s="74">
        <f ca="1" t="shared" si="17"/>
      </c>
      <c r="BD251" s="73">
        <f ca="1">IF(BC251="","",IF(INDIRECT(B251&amp;"!$EP$12")=0,"",INT(MID(TEXT('請求書'!$D$20,"yyyymmdd"),1,6)&amp;TEXT(INDIRECT(B251&amp;"!$EP$12"),"00"))))</f>
      </c>
      <c r="BE251" s="73">
        <f ca="1">IF(BC251="","",IF(INDIRECT(B251&amp;"!$EP$13")=0,"",INT(MID(TEXT('請求書'!$D$20,"yyyymmdd"),1,6)&amp;TEXT(INDIRECT(B251&amp;"!$EP$13"),"00"))))</f>
      </c>
      <c r="BF251" s="73">
        <f t="shared" si="18"/>
      </c>
      <c r="BG251" s="73">
        <f t="shared" si="19"/>
      </c>
    </row>
    <row r="252" spans="1:59" ht="13.5">
      <c r="A252" s="55">
        <f>HYPERLINK("#"&amp;INT('受給者一覧'!B252)&amp;"!g3",ROW(A252)-2)</f>
        <v>250</v>
      </c>
      <c r="AB252" s="78"/>
      <c r="AC252" s="78"/>
      <c r="BA252" s="72">
        <f ca="1" t="shared" si="15"/>
      </c>
      <c r="BB252" s="73">
        <f t="shared" si="16"/>
      </c>
      <c r="BC252" s="74">
        <f ca="1" t="shared" si="17"/>
      </c>
      <c r="BD252" s="73">
        <f ca="1">IF(BC252="","",IF(INDIRECT(B252&amp;"!$EP$12")=0,"",INT(MID(TEXT('請求書'!$D$20,"yyyymmdd"),1,6)&amp;TEXT(INDIRECT(B252&amp;"!$EP$12"),"00"))))</f>
      </c>
      <c r="BE252" s="73">
        <f ca="1">IF(BC252="","",IF(INDIRECT(B252&amp;"!$EP$13")=0,"",INT(MID(TEXT('請求書'!$D$20,"yyyymmdd"),1,6)&amp;TEXT(INDIRECT(B252&amp;"!$EP$13"),"00"))))</f>
      </c>
      <c r="BF252" s="73">
        <f t="shared" si="18"/>
      </c>
      <c r="BG252" s="73">
        <f t="shared" si="19"/>
      </c>
    </row>
    <row r="253" spans="1:59" ht="13.5">
      <c r="A253" s="55">
        <f>HYPERLINK("#"&amp;INT('受給者一覧'!B253)&amp;"!g3",ROW(A253)-2)</f>
        <v>251</v>
      </c>
      <c r="AB253" s="78"/>
      <c r="AC253" s="78"/>
      <c r="BA253" s="72">
        <f ca="1" t="shared" si="15"/>
      </c>
      <c r="BB253" s="73">
        <f t="shared" si="16"/>
      </c>
      <c r="BC253" s="74">
        <f ca="1" t="shared" si="17"/>
      </c>
      <c r="BD253" s="73">
        <f ca="1">IF(BC253="","",IF(INDIRECT(B253&amp;"!$EP$12")=0,"",INT(MID(TEXT('請求書'!$D$20,"yyyymmdd"),1,6)&amp;TEXT(INDIRECT(B253&amp;"!$EP$12"),"00"))))</f>
      </c>
      <c r="BE253" s="73">
        <f ca="1">IF(BC253="","",IF(INDIRECT(B253&amp;"!$EP$13")=0,"",INT(MID(TEXT('請求書'!$D$20,"yyyymmdd"),1,6)&amp;TEXT(INDIRECT(B253&amp;"!$EP$13"),"00"))))</f>
      </c>
      <c r="BF253" s="73">
        <f t="shared" si="18"/>
      </c>
      <c r="BG253" s="73">
        <f t="shared" si="19"/>
      </c>
    </row>
    <row r="254" spans="1:59" ht="13.5">
      <c r="A254" s="55">
        <f>HYPERLINK("#"&amp;INT('受給者一覧'!B254)&amp;"!g3",ROW(A254)-2)</f>
        <v>252</v>
      </c>
      <c r="AB254" s="78"/>
      <c r="AC254" s="78"/>
      <c r="BA254" s="72">
        <f ca="1" t="shared" si="15"/>
      </c>
      <c r="BB254" s="73">
        <f t="shared" si="16"/>
      </c>
      <c r="BC254" s="74">
        <f ca="1" t="shared" si="17"/>
      </c>
      <c r="BD254" s="73">
        <f ca="1">IF(BC254="","",IF(INDIRECT(B254&amp;"!$EP$12")=0,"",INT(MID(TEXT('請求書'!$D$20,"yyyymmdd"),1,6)&amp;TEXT(INDIRECT(B254&amp;"!$EP$12"),"00"))))</f>
      </c>
      <c r="BE254" s="73">
        <f ca="1">IF(BC254="","",IF(INDIRECT(B254&amp;"!$EP$13")=0,"",INT(MID(TEXT('請求書'!$D$20,"yyyymmdd"),1,6)&amp;TEXT(INDIRECT(B254&amp;"!$EP$13"),"00"))))</f>
      </c>
      <c r="BF254" s="73">
        <f t="shared" si="18"/>
      </c>
      <c r="BG254" s="73">
        <f t="shared" si="19"/>
      </c>
    </row>
    <row r="255" spans="1:59" ht="13.5">
      <c r="A255" s="55">
        <f>HYPERLINK("#"&amp;INT('受給者一覧'!B255)&amp;"!g3",ROW(A255)-2)</f>
        <v>253</v>
      </c>
      <c r="AB255" s="78"/>
      <c r="AC255" s="78"/>
      <c r="BA255" s="72">
        <f ca="1" t="shared" si="15"/>
      </c>
      <c r="BB255" s="73">
        <f t="shared" si="16"/>
      </c>
      <c r="BC255" s="74">
        <f ca="1" t="shared" si="17"/>
      </c>
      <c r="BD255" s="73">
        <f ca="1">IF(BC255="","",IF(INDIRECT(B255&amp;"!$EP$12")=0,"",INT(MID(TEXT('請求書'!$D$20,"yyyymmdd"),1,6)&amp;TEXT(INDIRECT(B255&amp;"!$EP$12"),"00"))))</f>
      </c>
      <c r="BE255" s="73">
        <f ca="1">IF(BC255="","",IF(INDIRECT(B255&amp;"!$EP$13")=0,"",INT(MID(TEXT('請求書'!$D$20,"yyyymmdd"),1,6)&amp;TEXT(INDIRECT(B255&amp;"!$EP$13"),"00"))))</f>
      </c>
      <c r="BF255" s="73">
        <f t="shared" si="18"/>
      </c>
      <c r="BG255" s="73">
        <f t="shared" si="19"/>
      </c>
    </row>
    <row r="256" spans="1:59" ht="13.5">
      <c r="A256" s="55">
        <f>HYPERLINK("#"&amp;INT('受給者一覧'!B256)&amp;"!g3",ROW(A256)-2)</f>
        <v>254</v>
      </c>
      <c r="AB256" s="78"/>
      <c r="AC256" s="78"/>
      <c r="BA256" s="72">
        <f ca="1" t="shared" si="15"/>
      </c>
      <c r="BB256" s="73">
        <f t="shared" si="16"/>
      </c>
      <c r="BC256" s="74">
        <f ca="1" t="shared" si="17"/>
      </c>
      <c r="BD256" s="73">
        <f ca="1">IF(BC256="","",IF(INDIRECT(B256&amp;"!$EP$12")=0,"",INT(MID(TEXT('請求書'!$D$20,"yyyymmdd"),1,6)&amp;TEXT(INDIRECT(B256&amp;"!$EP$12"),"00"))))</f>
      </c>
      <c r="BE256" s="73">
        <f ca="1">IF(BC256="","",IF(INDIRECT(B256&amp;"!$EP$13")=0,"",INT(MID(TEXT('請求書'!$D$20,"yyyymmdd"),1,6)&amp;TEXT(INDIRECT(B256&amp;"!$EP$13"),"00"))))</f>
      </c>
      <c r="BF256" s="73">
        <f t="shared" si="18"/>
      </c>
      <c r="BG256" s="73">
        <f t="shared" si="19"/>
      </c>
    </row>
    <row r="257" spans="1:59" ht="13.5">
      <c r="A257" s="55">
        <f>HYPERLINK("#"&amp;INT('受給者一覧'!B257)&amp;"!g3",ROW(A257)-2)</f>
        <v>255</v>
      </c>
      <c r="AB257" s="78"/>
      <c r="AC257" s="78"/>
      <c r="BA257" s="72">
        <f ca="1" t="shared" si="15"/>
      </c>
      <c r="BB257" s="73">
        <f t="shared" si="16"/>
      </c>
      <c r="BC257" s="74">
        <f ca="1" t="shared" si="17"/>
      </c>
      <c r="BD257" s="73">
        <f ca="1">IF(BC257="","",IF(INDIRECT(B257&amp;"!$EP$12")=0,"",INT(MID(TEXT('請求書'!$D$20,"yyyymmdd"),1,6)&amp;TEXT(INDIRECT(B257&amp;"!$EP$12"),"00"))))</f>
      </c>
      <c r="BE257" s="73">
        <f ca="1">IF(BC257="","",IF(INDIRECT(B257&amp;"!$EP$13")=0,"",INT(MID(TEXT('請求書'!$D$20,"yyyymmdd"),1,6)&amp;TEXT(INDIRECT(B257&amp;"!$EP$13"),"00"))))</f>
      </c>
      <c r="BF257" s="73">
        <f t="shared" si="18"/>
      </c>
      <c r="BG257" s="73">
        <f t="shared" si="19"/>
      </c>
    </row>
    <row r="258" spans="1:59" ht="13.5">
      <c r="A258" s="55">
        <f>HYPERLINK("#"&amp;INT('受給者一覧'!B258)&amp;"!g3",ROW(A258)-2)</f>
        <v>256</v>
      </c>
      <c r="AB258" s="78"/>
      <c r="AC258" s="78"/>
      <c r="BA258" s="72">
        <f ca="1" t="shared" si="15"/>
      </c>
      <c r="BB258" s="73">
        <f t="shared" si="16"/>
      </c>
      <c r="BC258" s="74">
        <f ca="1" t="shared" si="17"/>
      </c>
      <c r="BD258" s="73">
        <f ca="1">IF(BC258="","",IF(INDIRECT(B258&amp;"!$EP$12")=0,"",INT(MID(TEXT('請求書'!$D$20,"yyyymmdd"),1,6)&amp;TEXT(INDIRECT(B258&amp;"!$EP$12"),"00"))))</f>
      </c>
      <c r="BE258" s="73">
        <f ca="1">IF(BC258="","",IF(INDIRECT(B258&amp;"!$EP$13")=0,"",INT(MID(TEXT('請求書'!$D$20,"yyyymmdd"),1,6)&amp;TEXT(INDIRECT(B258&amp;"!$EP$13"),"00"))))</f>
      </c>
      <c r="BF258" s="73">
        <f t="shared" si="18"/>
      </c>
      <c r="BG258" s="73">
        <f t="shared" si="19"/>
      </c>
    </row>
    <row r="259" spans="1:59" ht="13.5">
      <c r="A259" s="55">
        <f>HYPERLINK("#"&amp;INT('受給者一覧'!B259)&amp;"!g3",ROW(A259)-2)</f>
        <v>257</v>
      </c>
      <c r="AB259" s="78"/>
      <c r="AC259" s="78"/>
      <c r="BA259" s="72">
        <f ca="1" t="shared" si="15"/>
      </c>
      <c r="BB259" s="73">
        <f t="shared" si="16"/>
      </c>
      <c r="BC259" s="74">
        <f ca="1" t="shared" si="17"/>
      </c>
      <c r="BD259" s="73">
        <f ca="1">IF(BC259="","",IF(INDIRECT(B259&amp;"!$EP$12")=0,"",INT(MID(TEXT('請求書'!$D$20,"yyyymmdd"),1,6)&amp;TEXT(INDIRECT(B259&amp;"!$EP$12"),"00"))))</f>
      </c>
      <c r="BE259" s="73">
        <f ca="1">IF(BC259="","",IF(INDIRECT(B259&amp;"!$EP$13")=0,"",INT(MID(TEXT('請求書'!$D$20,"yyyymmdd"),1,6)&amp;TEXT(INDIRECT(B259&amp;"!$EP$13"),"00"))))</f>
      </c>
      <c r="BF259" s="73">
        <f t="shared" si="18"/>
      </c>
      <c r="BG259" s="73">
        <f t="shared" si="19"/>
      </c>
    </row>
    <row r="260" spans="1:59" ht="13.5">
      <c r="A260" s="55">
        <f>HYPERLINK("#"&amp;INT('受給者一覧'!B260)&amp;"!g3",ROW(A260)-2)</f>
        <v>258</v>
      </c>
      <c r="AB260" s="78"/>
      <c r="AC260" s="78"/>
      <c r="BA260" s="72">
        <f aca="true" ca="1" t="shared" si="20" ref="BA260:BA301">IF(BC260="","",IF(AF260&lt;INDIRECT(B260&amp;"!$EN$36"),"有",""))</f>
      </c>
      <c r="BB260" s="73">
        <f aca="true" t="shared" si="21" ref="BB260:BB301">IF(BC260="","",IF(BD260="","",IF(AND(BD260&gt;=BF260,BD260&lt;=BG260,BE260&gt;=BF260,BE260&lt;=BG260),"","有")))</f>
      </c>
      <c r="BC260" s="74">
        <f aca="true" ca="1" t="shared" si="22" ref="BC260:BC301">IF(ISERROR(INDIRECT(B260&amp;"!$G$4")),"","対象")</f>
      </c>
      <c r="BD260" s="73">
        <f ca="1">IF(BC260="","",IF(INDIRECT(B260&amp;"!$EP$12")=0,"",INT(MID(TEXT('請求書'!$D$20,"yyyymmdd"),1,6)&amp;TEXT(INDIRECT(B260&amp;"!$EP$12"),"00"))))</f>
      </c>
      <c r="BE260" s="73">
        <f ca="1">IF(BC260="","",IF(INDIRECT(B260&amp;"!$EP$13")=0,"",INT(MID(TEXT('請求書'!$D$20,"yyyymmdd"),1,6)&amp;TEXT(INDIRECT(B260&amp;"!$EP$13"),"00"))))</f>
      </c>
      <c r="BF260" s="73">
        <f aca="true" t="shared" si="23" ref="BF260:BF302">IF(AB260="","",INT(AB260))</f>
      </c>
      <c r="BG260" s="73">
        <f aca="true" t="shared" si="24" ref="BG260:BG302">IF(AC260="","",INT(AC260))</f>
      </c>
    </row>
    <row r="261" spans="1:59" ht="13.5">
      <c r="A261" s="55">
        <f>HYPERLINK("#"&amp;INT('受給者一覧'!B261)&amp;"!g3",ROW(A261)-2)</f>
        <v>259</v>
      </c>
      <c r="AB261" s="78"/>
      <c r="AC261" s="78"/>
      <c r="BA261" s="72">
        <f ca="1" t="shared" si="20"/>
      </c>
      <c r="BB261" s="73">
        <f t="shared" si="21"/>
      </c>
      <c r="BC261" s="74">
        <f ca="1" t="shared" si="22"/>
      </c>
      <c r="BD261" s="73">
        <f ca="1">IF(BC261="","",IF(INDIRECT(B261&amp;"!$EP$12")=0,"",INT(MID(TEXT('請求書'!$D$20,"yyyymmdd"),1,6)&amp;TEXT(INDIRECT(B261&amp;"!$EP$12"),"00"))))</f>
      </c>
      <c r="BE261" s="73">
        <f ca="1">IF(BC261="","",IF(INDIRECT(B261&amp;"!$EP$13")=0,"",INT(MID(TEXT('請求書'!$D$20,"yyyymmdd"),1,6)&amp;TEXT(INDIRECT(B261&amp;"!$EP$13"),"00"))))</f>
      </c>
      <c r="BF261" s="73">
        <f t="shared" si="23"/>
      </c>
      <c r="BG261" s="73">
        <f t="shared" si="24"/>
      </c>
    </row>
    <row r="262" spans="1:59" ht="13.5">
      <c r="A262" s="55">
        <f>HYPERLINK("#"&amp;INT('受給者一覧'!B262)&amp;"!g3",ROW(A262)-2)</f>
        <v>260</v>
      </c>
      <c r="AB262" s="78"/>
      <c r="AC262" s="78"/>
      <c r="BA262" s="72">
        <f ca="1" t="shared" si="20"/>
      </c>
      <c r="BB262" s="73">
        <f t="shared" si="21"/>
      </c>
      <c r="BC262" s="74">
        <f ca="1" t="shared" si="22"/>
      </c>
      <c r="BD262" s="73">
        <f ca="1">IF(BC262="","",IF(INDIRECT(B262&amp;"!$EP$12")=0,"",INT(MID(TEXT('請求書'!$D$20,"yyyymmdd"),1,6)&amp;TEXT(INDIRECT(B262&amp;"!$EP$12"),"00"))))</f>
      </c>
      <c r="BE262" s="73">
        <f ca="1">IF(BC262="","",IF(INDIRECT(B262&amp;"!$EP$13")=0,"",INT(MID(TEXT('請求書'!$D$20,"yyyymmdd"),1,6)&amp;TEXT(INDIRECT(B262&amp;"!$EP$13"),"00"))))</f>
      </c>
      <c r="BF262" s="73">
        <f t="shared" si="23"/>
      </c>
      <c r="BG262" s="73">
        <f t="shared" si="24"/>
      </c>
    </row>
    <row r="263" spans="1:59" ht="13.5">
      <c r="A263" s="55">
        <f>HYPERLINK("#"&amp;INT('受給者一覧'!B263)&amp;"!g3",ROW(A263)-2)</f>
        <v>261</v>
      </c>
      <c r="AB263" s="78"/>
      <c r="AC263" s="78"/>
      <c r="BA263" s="72">
        <f ca="1" t="shared" si="20"/>
      </c>
      <c r="BB263" s="73">
        <f t="shared" si="21"/>
      </c>
      <c r="BC263" s="74">
        <f ca="1" t="shared" si="22"/>
      </c>
      <c r="BD263" s="73">
        <f ca="1">IF(BC263="","",IF(INDIRECT(B263&amp;"!$EP$12")=0,"",INT(MID(TEXT('請求書'!$D$20,"yyyymmdd"),1,6)&amp;TEXT(INDIRECT(B263&amp;"!$EP$12"),"00"))))</f>
      </c>
      <c r="BE263" s="73">
        <f ca="1">IF(BC263="","",IF(INDIRECT(B263&amp;"!$EP$13")=0,"",INT(MID(TEXT('請求書'!$D$20,"yyyymmdd"),1,6)&amp;TEXT(INDIRECT(B263&amp;"!$EP$13"),"00"))))</f>
      </c>
      <c r="BF263" s="73">
        <f t="shared" si="23"/>
      </c>
      <c r="BG263" s="73">
        <f t="shared" si="24"/>
      </c>
    </row>
    <row r="264" spans="1:59" ht="13.5">
      <c r="A264" s="55">
        <f>HYPERLINK("#"&amp;INT('受給者一覧'!B264)&amp;"!g3",ROW(A264)-2)</f>
        <v>262</v>
      </c>
      <c r="AB264" s="78"/>
      <c r="AC264" s="78"/>
      <c r="BA264" s="72">
        <f ca="1" t="shared" si="20"/>
      </c>
      <c r="BB264" s="73">
        <f t="shared" si="21"/>
      </c>
      <c r="BC264" s="74">
        <f ca="1" t="shared" si="22"/>
      </c>
      <c r="BD264" s="73">
        <f ca="1">IF(BC264="","",IF(INDIRECT(B264&amp;"!$EP$12")=0,"",INT(MID(TEXT('請求書'!$D$20,"yyyymmdd"),1,6)&amp;TEXT(INDIRECT(B264&amp;"!$EP$12"),"00"))))</f>
      </c>
      <c r="BE264" s="73">
        <f ca="1">IF(BC264="","",IF(INDIRECT(B264&amp;"!$EP$13")=0,"",INT(MID(TEXT('請求書'!$D$20,"yyyymmdd"),1,6)&amp;TEXT(INDIRECT(B264&amp;"!$EP$13"),"00"))))</f>
      </c>
      <c r="BF264" s="73">
        <f t="shared" si="23"/>
      </c>
      <c r="BG264" s="73">
        <f t="shared" si="24"/>
      </c>
    </row>
    <row r="265" spans="1:59" ht="13.5">
      <c r="A265" s="55">
        <f>HYPERLINK("#"&amp;INT('受給者一覧'!B265)&amp;"!g3",ROW(A265)-2)</f>
        <v>263</v>
      </c>
      <c r="AB265" s="78"/>
      <c r="AC265" s="78"/>
      <c r="BA265" s="72">
        <f ca="1" t="shared" si="20"/>
      </c>
      <c r="BB265" s="73">
        <f t="shared" si="21"/>
      </c>
      <c r="BC265" s="74">
        <f ca="1" t="shared" si="22"/>
      </c>
      <c r="BD265" s="73">
        <f ca="1">IF(BC265="","",IF(INDIRECT(B265&amp;"!$EP$12")=0,"",INT(MID(TEXT('請求書'!$D$20,"yyyymmdd"),1,6)&amp;TEXT(INDIRECT(B265&amp;"!$EP$12"),"00"))))</f>
      </c>
      <c r="BE265" s="73">
        <f ca="1">IF(BC265="","",IF(INDIRECT(B265&amp;"!$EP$13")=0,"",INT(MID(TEXT('請求書'!$D$20,"yyyymmdd"),1,6)&amp;TEXT(INDIRECT(B265&amp;"!$EP$13"),"00"))))</f>
      </c>
      <c r="BF265" s="73">
        <f t="shared" si="23"/>
      </c>
      <c r="BG265" s="73">
        <f t="shared" si="24"/>
      </c>
    </row>
    <row r="266" spans="1:59" ht="13.5">
      <c r="A266" s="55">
        <f>HYPERLINK("#"&amp;INT('受給者一覧'!B266)&amp;"!g3",ROW(A266)-2)</f>
        <v>264</v>
      </c>
      <c r="AB266" s="78"/>
      <c r="AC266" s="78"/>
      <c r="BA266" s="72">
        <f ca="1" t="shared" si="20"/>
      </c>
      <c r="BB266" s="73">
        <f t="shared" si="21"/>
      </c>
      <c r="BC266" s="74">
        <f ca="1" t="shared" si="22"/>
      </c>
      <c r="BD266" s="73">
        <f ca="1">IF(BC266="","",IF(INDIRECT(B266&amp;"!$EP$12")=0,"",INT(MID(TEXT('請求書'!$D$20,"yyyymmdd"),1,6)&amp;TEXT(INDIRECT(B266&amp;"!$EP$12"),"00"))))</f>
      </c>
      <c r="BE266" s="73">
        <f ca="1">IF(BC266="","",IF(INDIRECT(B266&amp;"!$EP$13")=0,"",INT(MID(TEXT('請求書'!$D$20,"yyyymmdd"),1,6)&amp;TEXT(INDIRECT(B266&amp;"!$EP$13"),"00"))))</f>
      </c>
      <c r="BF266" s="73">
        <f t="shared" si="23"/>
      </c>
      <c r="BG266" s="73">
        <f t="shared" si="24"/>
      </c>
    </row>
    <row r="267" spans="1:59" ht="13.5">
      <c r="A267" s="55">
        <f>HYPERLINK("#"&amp;INT('受給者一覧'!B267)&amp;"!g3",ROW(A267)-2)</f>
        <v>265</v>
      </c>
      <c r="AB267" s="78"/>
      <c r="AC267" s="78"/>
      <c r="BA267" s="72">
        <f ca="1" t="shared" si="20"/>
      </c>
      <c r="BB267" s="73">
        <f t="shared" si="21"/>
      </c>
      <c r="BC267" s="74">
        <f ca="1" t="shared" si="22"/>
      </c>
      <c r="BD267" s="73">
        <f ca="1">IF(BC267="","",IF(INDIRECT(B267&amp;"!$EP$12")=0,"",INT(MID(TEXT('請求書'!$D$20,"yyyymmdd"),1,6)&amp;TEXT(INDIRECT(B267&amp;"!$EP$12"),"00"))))</f>
      </c>
      <c r="BE267" s="73">
        <f ca="1">IF(BC267="","",IF(INDIRECT(B267&amp;"!$EP$13")=0,"",INT(MID(TEXT('請求書'!$D$20,"yyyymmdd"),1,6)&amp;TEXT(INDIRECT(B267&amp;"!$EP$13"),"00"))))</f>
      </c>
      <c r="BF267" s="73">
        <f t="shared" si="23"/>
      </c>
      <c r="BG267" s="73">
        <f t="shared" si="24"/>
      </c>
    </row>
    <row r="268" spans="1:59" ht="13.5">
      <c r="A268" s="55">
        <f>HYPERLINK("#"&amp;INT('受給者一覧'!B268)&amp;"!g3",ROW(A268)-2)</f>
        <v>266</v>
      </c>
      <c r="AB268" s="78"/>
      <c r="AC268" s="78"/>
      <c r="BA268" s="72">
        <f ca="1" t="shared" si="20"/>
      </c>
      <c r="BB268" s="73">
        <f t="shared" si="21"/>
      </c>
      <c r="BC268" s="74">
        <f ca="1" t="shared" si="22"/>
      </c>
      <c r="BD268" s="73">
        <f ca="1">IF(BC268="","",IF(INDIRECT(B268&amp;"!$EP$12")=0,"",INT(MID(TEXT('請求書'!$D$20,"yyyymmdd"),1,6)&amp;TEXT(INDIRECT(B268&amp;"!$EP$12"),"00"))))</f>
      </c>
      <c r="BE268" s="73">
        <f ca="1">IF(BC268="","",IF(INDIRECT(B268&amp;"!$EP$13")=0,"",INT(MID(TEXT('請求書'!$D$20,"yyyymmdd"),1,6)&amp;TEXT(INDIRECT(B268&amp;"!$EP$13"),"00"))))</f>
      </c>
      <c r="BF268" s="73">
        <f t="shared" si="23"/>
      </c>
      <c r="BG268" s="73">
        <f t="shared" si="24"/>
      </c>
    </row>
    <row r="269" spans="1:59" ht="13.5">
      <c r="A269" s="55">
        <f>HYPERLINK("#"&amp;INT('受給者一覧'!B269)&amp;"!g3",ROW(A269)-2)</f>
        <v>267</v>
      </c>
      <c r="AB269" s="78"/>
      <c r="AC269" s="78"/>
      <c r="BA269" s="72">
        <f ca="1" t="shared" si="20"/>
      </c>
      <c r="BB269" s="73">
        <f t="shared" si="21"/>
      </c>
      <c r="BC269" s="74">
        <f ca="1" t="shared" si="22"/>
      </c>
      <c r="BD269" s="73">
        <f ca="1">IF(BC269="","",IF(INDIRECT(B269&amp;"!$EP$12")=0,"",INT(MID(TEXT('請求書'!$D$20,"yyyymmdd"),1,6)&amp;TEXT(INDIRECT(B269&amp;"!$EP$12"),"00"))))</f>
      </c>
      <c r="BE269" s="73">
        <f ca="1">IF(BC269="","",IF(INDIRECT(B269&amp;"!$EP$13")=0,"",INT(MID(TEXT('請求書'!$D$20,"yyyymmdd"),1,6)&amp;TEXT(INDIRECT(B269&amp;"!$EP$13"),"00"))))</f>
      </c>
      <c r="BF269" s="73">
        <f t="shared" si="23"/>
      </c>
      <c r="BG269" s="73">
        <f t="shared" si="24"/>
      </c>
    </row>
    <row r="270" spans="1:59" ht="13.5">
      <c r="A270" s="55">
        <f>HYPERLINK("#"&amp;INT('受給者一覧'!B270)&amp;"!g3",ROW(A270)-2)</f>
        <v>268</v>
      </c>
      <c r="AB270" s="78"/>
      <c r="AC270" s="78"/>
      <c r="BA270" s="72">
        <f ca="1" t="shared" si="20"/>
      </c>
      <c r="BB270" s="73">
        <f t="shared" si="21"/>
      </c>
      <c r="BC270" s="74">
        <f ca="1" t="shared" si="22"/>
      </c>
      <c r="BD270" s="73">
        <f ca="1">IF(BC270="","",IF(INDIRECT(B270&amp;"!$EP$12")=0,"",INT(MID(TEXT('請求書'!$D$20,"yyyymmdd"),1,6)&amp;TEXT(INDIRECT(B270&amp;"!$EP$12"),"00"))))</f>
      </c>
      <c r="BE270" s="73">
        <f ca="1">IF(BC270="","",IF(INDIRECT(B270&amp;"!$EP$13")=0,"",INT(MID(TEXT('請求書'!$D$20,"yyyymmdd"),1,6)&amp;TEXT(INDIRECT(B270&amp;"!$EP$13"),"00"))))</f>
      </c>
      <c r="BF270" s="73">
        <f t="shared" si="23"/>
      </c>
      <c r="BG270" s="73">
        <f t="shared" si="24"/>
      </c>
    </row>
    <row r="271" spans="1:59" ht="13.5">
      <c r="A271" s="55">
        <f>HYPERLINK("#"&amp;INT('受給者一覧'!B271)&amp;"!g3",ROW(A271)-2)</f>
        <v>269</v>
      </c>
      <c r="AB271" s="78"/>
      <c r="AC271" s="78"/>
      <c r="BA271" s="72">
        <f ca="1" t="shared" si="20"/>
      </c>
      <c r="BB271" s="73">
        <f t="shared" si="21"/>
      </c>
      <c r="BC271" s="74">
        <f ca="1" t="shared" si="22"/>
      </c>
      <c r="BD271" s="73">
        <f ca="1">IF(BC271="","",IF(INDIRECT(B271&amp;"!$EP$12")=0,"",INT(MID(TEXT('請求書'!$D$20,"yyyymmdd"),1,6)&amp;TEXT(INDIRECT(B271&amp;"!$EP$12"),"00"))))</f>
      </c>
      <c r="BE271" s="73">
        <f ca="1">IF(BC271="","",IF(INDIRECT(B271&amp;"!$EP$13")=0,"",INT(MID(TEXT('請求書'!$D$20,"yyyymmdd"),1,6)&amp;TEXT(INDIRECT(B271&amp;"!$EP$13"),"00"))))</f>
      </c>
      <c r="BF271" s="73">
        <f t="shared" si="23"/>
      </c>
      <c r="BG271" s="73">
        <f t="shared" si="24"/>
      </c>
    </row>
    <row r="272" spans="1:59" ht="13.5">
      <c r="A272" s="55">
        <f>HYPERLINK("#"&amp;INT('受給者一覧'!B272)&amp;"!g3",ROW(A272)-2)</f>
        <v>270</v>
      </c>
      <c r="AB272" s="78"/>
      <c r="AC272" s="78"/>
      <c r="BA272" s="72">
        <f ca="1" t="shared" si="20"/>
      </c>
      <c r="BB272" s="73">
        <f t="shared" si="21"/>
      </c>
      <c r="BC272" s="74">
        <f ca="1" t="shared" si="22"/>
      </c>
      <c r="BD272" s="73">
        <f ca="1">IF(BC272="","",IF(INDIRECT(B272&amp;"!$EP$12")=0,"",INT(MID(TEXT('請求書'!$D$20,"yyyymmdd"),1,6)&amp;TEXT(INDIRECT(B272&amp;"!$EP$12"),"00"))))</f>
      </c>
      <c r="BE272" s="73">
        <f ca="1">IF(BC272="","",IF(INDIRECT(B272&amp;"!$EP$13")=0,"",INT(MID(TEXT('請求書'!$D$20,"yyyymmdd"),1,6)&amp;TEXT(INDIRECT(B272&amp;"!$EP$13"),"00"))))</f>
      </c>
      <c r="BF272" s="73">
        <f t="shared" si="23"/>
      </c>
      <c r="BG272" s="73">
        <f t="shared" si="24"/>
      </c>
    </row>
    <row r="273" spans="1:59" ht="13.5">
      <c r="A273" s="55">
        <f>HYPERLINK("#"&amp;INT('受給者一覧'!B273)&amp;"!g3",ROW(A273)-2)</f>
        <v>271</v>
      </c>
      <c r="AB273" s="78"/>
      <c r="AC273" s="78"/>
      <c r="BA273" s="72">
        <f ca="1" t="shared" si="20"/>
      </c>
      <c r="BB273" s="73">
        <f t="shared" si="21"/>
      </c>
      <c r="BC273" s="74">
        <f ca="1" t="shared" si="22"/>
      </c>
      <c r="BD273" s="73">
        <f ca="1">IF(BC273="","",IF(INDIRECT(B273&amp;"!$EP$12")=0,"",INT(MID(TEXT('請求書'!$D$20,"yyyymmdd"),1,6)&amp;TEXT(INDIRECT(B273&amp;"!$EP$12"),"00"))))</f>
      </c>
      <c r="BE273" s="73">
        <f ca="1">IF(BC273="","",IF(INDIRECT(B273&amp;"!$EP$13")=0,"",INT(MID(TEXT('請求書'!$D$20,"yyyymmdd"),1,6)&amp;TEXT(INDIRECT(B273&amp;"!$EP$13"),"00"))))</f>
      </c>
      <c r="BF273" s="73">
        <f t="shared" si="23"/>
      </c>
      <c r="BG273" s="73">
        <f t="shared" si="24"/>
      </c>
    </row>
    <row r="274" spans="1:59" ht="13.5">
      <c r="A274" s="55">
        <f>HYPERLINK("#"&amp;INT('受給者一覧'!B274)&amp;"!g3",ROW(A274)-2)</f>
        <v>272</v>
      </c>
      <c r="AB274" s="78"/>
      <c r="AC274" s="78"/>
      <c r="BA274" s="72">
        <f ca="1" t="shared" si="20"/>
      </c>
      <c r="BB274" s="73">
        <f t="shared" si="21"/>
      </c>
      <c r="BC274" s="74">
        <f ca="1" t="shared" si="22"/>
      </c>
      <c r="BD274" s="73">
        <f ca="1">IF(BC274="","",IF(INDIRECT(B274&amp;"!$EP$12")=0,"",INT(MID(TEXT('請求書'!$D$20,"yyyymmdd"),1,6)&amp;TEXT(INDIRECT(B274&amp;"!$EP$12"),"00"))))</f>
      </c>
      <c r="BE274" s="73">
        <f ca="1">IF(BC274="","",IF(INDIRECT(B274&amp;"!$EP$13")=0,"",INT(MID(TEXT('請求書'!$D$20,"yyyymmdd"),1,6)&amp;TEXT(INDIRECT(B274&amp;"!$EP$13"),"00"))))</f>
      </c>
      <c r="BF274" s="73">
        <f t="shared" si="23"/>
      </c>
      <c r="BG274" s="73">
        <f t="shared" si="24"/>
      </c>
    </row>
    <row r="275" spans="1:59" ht="13.5">
      <c r="A275" s="55">
        <f>HYPERLINK("#"&amp;INT('受給者一覧'!B275)&amp;"!g3",ROW(A275)-2)</f>
        <v>273</v>
      </c>
      <c r="AB275" s="78"/>
      <c r="AC275" s="78"/>
      <c r="BA275" s="72">
        <f ca="1" t="shared" si="20"/>
      </c>
      <c r="BB275" s="73">
        <f t="shared" si="21"/>
      </c>
      <c r="BC275" s="74">
        <f ca="1" t="shared" si="22"/>
      </c>
      <c r="BD275" s="73">
        <f ca="1">IF(BC275="","",IF(INDIRECT(B275&amp;"!$EP$12")=0,"",INT(MID(TEXT('請求書'!$D$20,"yyyymmdd"),1,6)&amp;TEXT(INDIRECT(B275&amp;"!$EP$12"),"00"))))</f>
      </c>
      <c r="BE275" s="73">
        <f ca="1">IF(BC275="","",IF(INDIRECT(B275&amp;"!$EP$13")=0,"",INT(MID(TEXT('請求書'!$D$20,"yyyymmdd"),1,6)&amp;TEXT(INDIRECT(B275&amp;"!$EP$13"),"00"))))</f>
      </c>
      <c r="BF275" s="73">
        <f t="shared" si="23"/>
      </c>
      <c r="BG275" s="73">
        <f t="shared" si="24"/>
      </c>
    </row>
    <row r="276" spans="1:59" ht="13.5">
      <c r="A276" s="55">
        <f>HYPERLINK("#"&amp;INT('受給者一覧'!B276)&amp;"!g3",ROW(A276)-2)</f>
        <v>274</v>
      </c>
      <c r="AB276" s="78"/>
      <c r="AC276" s="78"/>
      <c r="BA276" s="72">
        <f ca="1" t="shared" si="20"/>
      </c>
      <c r="BB276" s="73">
        <f t="shared" si="21"/>
      </c>
      <c r="BC276" s="74">
        <f ca="1" t="shared" si="22"/>
      </c>
      <c r="BD276" s="73">
        <f ca="1">IF(BC276="","",IF(INDIRECT(B276&amp;"!$EP$12")=0,"",INT(MID(TEXT('請求書'!$D$20,"yyyymmdd"),1,6)&amp;TEXT(INDIRECT(B276&amp;"!$EP$12"),"00"))))</f>
      </c>
      <c r="BE276" s="73">
        <f ca="1">IF(BC276="","",IF(INDIRECT(B276&amp;"!$EP$13")=0,"",INT(MID(TEXT('請求書'!$D$20,"yyyymmdd"),1,6)&amp;TEXT(INDIRECT(B276&amp;"!$EP$13"),"00"))))</f>
      </c>
      <c r="BF276" s="73">
        <f t="shared" si="23"/>
      </c>
      <c r="BG276" s="73">
        <f t="shared" si="24"/>
      </c>
    </row>
    <row r="277" spans="1:59" ht="13.5">
      <c r="A277" s="55">
        <f>HYPERLINK("#"&amp;INT('受給者一覧'!B277)&amp;"!g3",ROW(A277)-2)</f>
        <v>275</v>
      </c>
      <c r="AB277" s="78"/>
      <c r="AC277" s="78"/>
      <c r="BA277" s="72">
        <f ca="1" t="shared" si="20"/>
      </c>
      <c r="BB277" s="73">
        <f t="shared" si="21"/>
      </c>
      <c r="BC277" s="74">
        <f ca="1" t="shared" si="22"/>
      </c>
      <c r="BD277" s="73">
        <f ca="1">IF(BC277="","",IF(INDIRECT(B277&amp;"!$EP$12")=0,"",INT(MID(TEXT('請求書'!$D$20,"yyyymmdd"),1,6)&amp;TEXT(INDIRECT(B277&amp;"!$EP$12"),"00"))))</f>
      </c>
      <c r="BE277" s="73">
        <f ca="1">IF(BC277="","",IF(INDIRECT(B277&amp;"!$EP$13")=0,"",INT(MID(TEXT('請求書'!$D$20,"yyyymmdd"),1,6)&amp;TEXT(INDIRECT(B277&amp;"!$EP$13"),"00"))))</f>
      </c>
      <c r="BF277" s="73">
        <f t="shared" si="23"/>
      </c>
      <c r="BG277" s="73">
        <f t="shared" si="24"/>
      </c>
    </row>
    <row r="278" spans="1:59" ht="13.5">
      <c r="A278" s="55">
        <f>HYPERLINK("#"&amp;INT('受給者一覧'!B278)&amp;"!g3",ROW(A278)-2)</f>
        <v>276</v>
      </c>
      <c r="AB278" s="78"/>
      <c r="AC278" s="78"/>
      <c r="BA278" s="72">
        <f ca="1" t="shared" si="20"/>
      </c>
      <c r="BB278" s="73">
        <f t="shared" si="21"/>
      </c>
      <c r="BC278" s="74">
        <f ca="1" t="shared" si="22"/>
      </c>
      <c r="BD278" s="73">
        <f ca="1">IF(BC278="","",IF(INDIRECT(B278&amp;"!$EP$12")=0,"",INT(MID(TEXT('請求書'!$D$20,"yyyymmdd"),1,6)&amp;TEXT(INDIRECT(B278&amp;"!$EP$12"),"00"))))</f>
      </c>
      <c r="BE278" s="73">
        <f ca="1">IF(BC278="","",IF(INDIRECT(B278&amp;"!$EP$13")=0,"",INT(MID(TEXT('請求書'!$D$20,"yyyymmdd"),1,6)&amp;TEXT(INDIRECT(B278&amp;"!$EP$13"),"00"))))</f>
      </c>
      <c r="BF278" s="73">
        <f t="shared" si="23"/>
      </c>
      <c r="BG278" s="73">
        <f t="shared" si="24"/>
      </c>
    </row>
    <row r="279" spans="1:59" ht="13.5">
      <c r="A279" s="55">
        <f>HYPERLINK("#"&amp;INT('受給者一覧'!B279)&amp;"!g3",ROW(A279)-2)</f>
        <v>277</v>
      </c>
      <c r="AB279" s="78"/>
      <c r="AC279" s="78"/>
      <c r="BA279" s="72">
        <f ca="1" t="shared" si="20"/>
      </c>
      <c r="BB279" s="73">
        <f t="shared" si="21"/>
      </c>
      <c r="BC279" s="74">
        <f ca="1" t="shared" si="22"/>
      </c>
      <c r="BD279" s="73">
        <f ca="1">IF(BC279="","",IF(INDIRECT(B279&amp;"!$EP$12")=0,"",INT(MID(TEXT('請求書'!$D$20,"yyyymmdd"),1,6)&amp;TEXT(INDIRECT(B279&amp;"!$EP$12"),"00"))))</f>
      </c>
      <c r="BE279" s="73">
        <f ca="1">IF(BC279="","",IF(INDIRECT(B279&amp;"!$EP$13")=0,"",INT(MID(TEXT('請求書'!$D$20,"yyyymmdd"),1,6)&amp;TEXT(INDIRECT(B279&amp;"!$EP$13"),"00"))))</f>
      </c>
      <c r="BF279" s="73">
        <f t="shared" si="23"/>
      </c>
      <c r="BG279" s="73">
        <f t="shared" si="24"/>
      </c>
    </row>
    <row r="280" spans="1:59" ht="13.5">
      <c r="A280" s="55">
        <f>HYPERLINK("#"&amp;INT('受給者一覧'!B280)&amp;"!g3",ROW(A280)-2)</f>
        <v>278</v>
      </c>
      <c r="AB280" s="78"/>
      <c r="AC280" s="78"/>
      <c r="BA280" s="72">
        <f ca="1" t="shared" si="20"/>
      </c>
      <c r="BB280" s="73">
        <f t="shared" si="21"/>
      </c>
      <c r="BC280" s="74">
        <f ca="1" t="shared" si="22"/>
      </c>
      <c r="BD280" s="73">
        <f ca="1">IF(BC280="","",IF(INDIRECT(B280&amp;"!$EP$12")=0,"",INT(MID(TEXT('請求書'!$D$20,"yyyymmdd"),1,6)&amp;TEXT(INDIRECT(B280&amp;"!$EP$12"),"00"))))</f>
      </c>
      <c r="BE280" s="73">
        <f ca="1">IF(BC280="","",IF(INDIRECT(B280&amp;"!$EP$13")=0,"",INT(MID(TEXT('請求書'!$D$20,"yyyymmdd"),1,6)&amp;TEXT(INDIRECT(B280&amp;"!$EP$13"),"00"))))</f>
      </c>
      <c r="BF280" s="73">
        <f t="shared" si="23"/>
      </c>
      <c r="BG280" s="73">
        <f t="shared" si="24"/>
      </c>
    </row>
    <row r="281" spans="1:59" ht="13.5">
      <c r="A281" s="55">
        <f>HYPERLINK("#"&amp;INT('受給者一覧'!B281)&amp;"!g3",ROW(A281)-2)</f>
        <v>279</v>
      </c>
      <c r="AB281" s="78"/>
      <c r="AC281" s="78"/>
      <c r="BA281" s="72">
        <f ca="1" t="shared" si="20"/>
      </c>
      <c r="BB281" s="73">
        <f t="shared" si="21"/>
      </c>
      <c r="BC281" s="74">
        <f ca="1" t="shared" si="22"/>
      </c>
      <c r="BD281" s="73">
        <f ca="1">IF(BC281="","",IF(INDIRECT(B281&amp;"!$EP$12")=0,"",INT(MID(TEXT('請求書'!$D$20,"yyyymmdd"),1,6)&amp;TEXT(INDIRECT(B281&amp;"!$EP$12"),"00"))))</f>
      </c>
      <c r="BE281" s="73">
        <f ca="1">IF(BC281="","",IF(INDIRECT(B281&amp;"!$EP$13")=0,"",INT(MID(TEXT('請求書'!$D$20,"yyyymmdd"),1,6)&amp;TEXT(INDIRECT(B281&amp;"!$EP$13"),"00"))))</f>
      </c>
      <c r="BF281" s="73">
        <f t="shared" si="23"/>
      </c>
      <c r="BG281" s="73">
        <f t="shared" si="24"/>
      </c>
    </row>
    <row r="282" spans="1:59" ht="13.5">
      <c r="A282" s="55">
        <f>HYPERLINK("#"&amp;INT('受給者一覧'!B282)&amp;"!g3",ROW(A282)-2)</f>
        <v>280</v>
      </c>
      <c r="AB282" s="78"/>
      <c r="AC282" s="78"/>
      <c r="BA282" s="72">
        <f ca="1" t="shared" si="20"/>
      </c>
      <c r="BB282" s="73">
        <f t="shared" si="21"/>
      </c>
      <c r="BC282" s="74">
        <f ca="1" t="shared" si="22"/>
      </c>
      <c r="BD282" s="73">
        <f ca="1">IF(BC282="","",IF(INDIRECT(B282&amp;"!$EP$12")=0,"",INT(MID(TEXT('請求書'!$D$20,"yyyymmdd"),1,6)&amp;TEXT(INDIRECT(B282&amp;"!$EP$12"),"00"))))</f>
      </c>
      <c r="BE282" s="73">
        <f ca="1">IF(BC282="","",IF(INDIRECT(B282&amp;"!$EP$13")=0,"",INT(MID(TEXT('請求書'!$D$20,"yyyymmdd"),1,6)&amp;TEXT(INDIRECT(B282&amp;"!$EP$13"),"00"))))</f>
      </c>
      <c r="BF282" s="73">
        <f t="shared" si="23"/>
      </c>
      <c r="BG282" s="73">
        <f t="shared" si="24"/>
      </c>
    </row>
    <row r="283" spans="1:59" ht="13.5">
      <c r="A283" s="55">
        <f>HYPERLINK("#"&amp;INT('受給者一覧'!B283)&amp;"!g3",ROW(A283)-2)</f>
        <v>281</v>
      </c>
      <c r="AB283" s="78"/>
      <c r="AC283" s="78"/>
      <c r="BA283" s="72">
        <f ca="1" t="shared" si="20"/>
      </c>
      <c r="BB283" s="73">
        <f t="shared" si="21"/>
      </c>
      <c r="BC283" s="74">
        <f ca="1" t="shared" si="22"/>
      </c>
      <c r="BD283" s="73">
        <f ca="1">IF(BC283="","",IF(INDIRECT(B283&amp;"!$EP$12")=0,"",INT(MID(TEXT('請求書'!$D$20,"yyyymmdd"),1,6)&amp;TEXT(INDIRECT(B283&amp;"!$EP$12"),"00"))))</f>
      </c>
      <c r="BE283" s="73">
        <f ca="1">IF(BC283="","",IF(INDIRECT(B283&amp;"!$EP$13")=0,"",INT(MID(TEXT('請求書'!$D$20,"yyyymmdd"),1,6)&amp;TEXT(INDIRECT(B283&amp;"!$EP$13"),"00"))))</f>
      </c>
      <c r="BF283" s="73">
        <f t="shared" si="23"/>
      </c>
      <c r="BG283" s="73">
        <f t="shared" si="24"/>
      </c>
    </row>
    <row r="284" spans="1:59" ht="13.5">
      <c r="A284" s="55">
        <f>HYPERLINK("#"&amp;INT('受給者一覧'!B284)&amp;"!g3",ROW(A284)-2)</f>
        <v>282</v>
      </c>
      <c r="AB284" s="78"/>
      <c r="AC284" s="78"/>
      <c r="BA284" s="72">
        <f ca="1" t="shared" si="20"/>
      </c>
      <c r="BB284" s="73">
        <f t="shared" si="21"/>
      </c>
      <c r="BC284" s="74">
        <f ca="1" t="shared" si="22"/>
      </c>
      <c r="BD284" s="73">
        <f ca="1">IF(BC284="","",IF(INDIRECT(B284&amp;"!$EP$12")=0,"",INT(MID(TEXT('請求書'!$D$20,"yyyymmdd"),1,6)&amp;TEXT(INDIRECT(B284&amp;"!$EP$12"),"00"))))</f>
      </c>
      <c r="BE284" s="73">
        <f ca="1">IF(BC284="","",IF(INDIRECT(B284&amp;"!$EP$13")=0,"",INT(MID(TEXT('請求書'!$D$20,"yyyymmdd"),1,6)&amp;TEXT(INDIRECT(B284&amp;"!$EP$13"),"00"))))</f>
      </c>
      <c r="BF284" s="73">
        <f t="shared" si="23"/>
      </c>
      <c r="BG284" s="73">
        <f t="shared" si="24"/>
      </c>
    </row>
    <row r="285" spans="1:59" ht="13.5">
      <c r="A285" s="55">
        <f>HYPERLINK("#"&amp;INT('受給者一覧'!B285)&amp;"!g3",ROW(A285)-2)</f>
        <v>283</v>
      </c>
      <c r="AB285" s="78"/>
      <c r="AC285" s="78"/>
      <c r="BA285" s="72">
        <f ca="1" t="shared" si="20"/>
      </c>
      <c r="BB285" s="73">
        <f t="shared" si="21"/>
      </c>
      <c r="BC285" s="74">
        <f ca="1" t="shared" si="22"/>
      </c>
      <c r="BD285" s="73">
        <f ca="1">IF(BC285="","",IF(INDIRECT(B285&amp;"!$EP$12")=0,"",INT(MID(TEXT('請求書'!$D$20,"yyyymmdd"),1,6)&amp;TEXT(INDIRECT(B285&amp;"!$EP$12"),"00"))))</f>
      </c>
      <c r="BE285" s="73">
        <f ca="1">IF(BC285="","",IF(INDIRECT(B285&amp;"!$EP$13")=0,"",INT(MID(TEXT('請求書'!$D$20,"yyyymmdd"),1,6)&amp;TEXT(INDIRECT(B285&amp;"!$EP$13"),"00"))))</f>
      </c>
      <c r="BF285" s="73">
        <f t="shared" si="23"/>
      </c>
      <c r="BG285" s="73">
        <f t="shared" si="24"/>
      </c>
    </row>
    <row r="286" spans="1:59" ht="13.5">
      <c r="A286" s="55">
        <f>HYPERLINK("#"&amp;INT('受給者一覧'!B286)&amp;"!g3",ROW(A286)-2)</f>
        <v>284</v>
      </c>
      <c r="AB286" s="78"/>
      <c r="AC286" s="78"/>
      <c r="BA286" s="72">
        <f ca="1" t="shared" si="20"/>
      </c>
      <c r="BB286" s="73">
        <f t="shared" si="21"/>
      </c>
      <c r="BC286" s="74">
        <f ca="1" t="shared" si="22"/>
      </c>
      <c r="BD286" s="73">
        <f ca="1">IF(BC286="","",IF(INDIRECT(B286&amp;"!$EP$12")=0,"",INT(MID(TEXT('請求書'!$D$20,"yyyymmdd"),1,6)&amp;TEXT(INDIRECT(B286&amp;"!$EP$12"),"00"))))</f>
      </c>
      <c r="BE286" s="73">
        <f ca="1">IF(BC286="","",IF(INDIRECT(B286&amp;"!$EP$13")=0,"",INT(MID(TEXT('請求書'!$D$20,"yyyymmdd"),1,6)&amp;TEXT(INDIRECT(B286&amp;"!$EP$13"),"00"))))</f>
      </c>
      <c r="BF286" s="73">
        <f t="shared" si="23"/>
      </c>
      <c r="BG286" s="73">
        <f t="shared" si="24"/>
      </c>
    </row>
    <row r="287" spans="1:59" ht="13.5">
      <c r="A287" s="55">
        <f>HYPERLINK("#"&amp;INT('受給者一覧'!B287)&amp;"!g3",ROW(A287)-2)</f>
        <v>285</v>
      </c>
      <c r="AB287" s="78"/>
      <c r="AC287" s="78"/>
      <c r="BA287" s="72">
        <f ca="1" t="shared" si="20"/>
      </c>
      <c r="BB287" s="73">
        <f t="shared" si="21"/>
      </c>
      <c r="BC287" s="74">
        <f ca="1" t="shared" si="22"/>
      </c>
      <c r="BD287" s="73">
        <f ca="1">IF(BC287="","",IF(INDIRECT(B287&amp;"!$EP$12")=0,"",INT(MID(TEXT('請求書'!$D$20,"yyyymmdd"),1,6)&amp;TEXT(INDIRECT(B287&amp;"!$EP$12"),"00"))))</f>
      </c>
      <c r="BE287" s="73">
        <f ca="1">IF(BC287="","",IF(INDIRECT(B287&amp;"!$EP$13")=0,"",INT(MID(TEXT('請求書'!$D$20,"yyyymmdd"),1,6)&amp;TEXT(INDIRECT(B287&amp;"!$EP$13"),"00"))))</f>
      </c>
      <c r="BF287" s="73">
        <f t="shared" si="23"/>
      </c>
      <c r="BG287" s="73">
        <f t="shared" si="24"/>
      </c>
    </row>
    <row r="288" spans="1:59" ht="13.5">
      <c r="A288" s="55">
        <f>HYPERLINK("#"&amp;INT('受給者一覧'!B288)&amp;"!g3",ROW(A288)-2)</f>
        <v>286</v>
      </c>
      <c r="AB288" s="78"/>
      <c r="AC288" s="78"/>
      <c r="BA288" s="72">
        <f ca="1" t="shared" si="20"/>
      </c>
      <c r="BB288" s="73">
        <f t="shared" si="21"/>
      </c>
      <c r="BC288" s="74">
        <f ca="1" t="shared" si="22"/>
      </c>
      <c r="BD288" s="73">
        <f ca="1">IF(BC288="","",IF(INDIRECT(B288&amp;"!$EP$12")=0,"",INT(MID(TEXT('請求書'!$D$20,"yyyymmdd"),1,6)&amp;TEXT(INDIRECT(B288&amp;"!$EP$12"),"00"))))</f>
      </c>
      <c r="BE288" s="73">
        <f ca="1">IF(BC288="","",IF(INDIRECT(B288&amp;"!$EP$13")=0,"",INT(MID(TEXT('請求書'!$D$20,"yyyymmdd"),1,6)&amp;TEXT(INDIRECT(B288&amp;"!$EP$13"),"00"))))</f>
      </c>
      <c r="BF288" s="73">
        <f t="shared" si="23"/>
      </c>
      <c r="BG288" s="73">
        <f t="shared" si="24"/>
      </c>
    </row>
    <row r="289" spans="1:59" ht="13.5">
      <c r="A289" s="55">
        <f>HYPERLINK("#"&amp;INT('受給者一覧'!B289)&amp;"!g3",ROW(A289)-2)</f>
        <v>287</v>
      </c>
      <c r="AB289" s="78"/>
      <c r="AC289" s="78"/>
      <c r="BA289" s="72">
        <f ca="1" t="shared" si="20"/>
      </c>
      <c r="BB289" s="73">
        <f t="shared" si="21"/>
      </c>
      <c r="BC289" s="74">
        <f ca="1" t="shared" si="22"/>
      </c>
      <c r="BD289" s="73">
        <f ca="1">IF(BC289="","",IF(INDIRECT(B289&amp;"!$EP$12")=0,"",INT(MID(TEXT('請求書'!$D$20,"yyyymmdd"),1,6)&amp;TEXT(INDIRECT(B289&amp;"!$EP$12"),"00"))))</f>
      </c>
      <c r="BE289" s="73">
        <f ca="1">IF(BC289="","",IF(INDIRECT(B289&amp;"!$EP$13")=0,"",INT(MID(TEXT('請求書'!$D$20,"yyyymmdd"),1,6)&amp;TEXT(INDIRECT(B289&amp;"!$EP$13"),"00"))))</f>
      </c>
      <c r="BF289" s="73">
        <f t="shared" si="23"/>
      </c>
      <c r="BG289" s="73">
        <f t="shared" si="24"/>
      </c>
    </row>
    <row r="290" spans="1:59" ht="13.5">
      <c r="A290" s="55">
        <f>HYPERLINK("#"&amp;INT('受給者一覧'!B290)&amp;"!g3",ROW(A290)-2)</f>
        <v>288</v>
      </c>
      <c r="AB290" s="78"/>
      <c r="AC290" s="78"/>
      <c r="BA290" s="72">
        <f ca="1" t="shared" si="20"/>
      </c>
      <c r="BB290" s="73">
        <f t="shared" si="21"/>
      </c>
      <c r="BC290" s="74">
        <f ca="1" t="shared" si="22"/>
      </c>
      <c r="BD290" s="73">
        <f ca="1">IF(BC290="","",IF(INDIRECT(B290&amp;"!$EP$12")=0,"",INT(MID(TEXT('請求書'!$D$20,"yyyymmdd"),1,6)&amp;TEXT(INDIRECT(B290&amp;"!$EP$12"),"00"))))</f>
      </c>
      <c r="BE290" s="73">
        <f ca="1">IF(BC290="","",IF(INDIRECT(B290&amp;"!$EP$13")=0,"",INT(MID(TEXT('請求書'!$D$20,"yyyymmdd"),1,6)&amp;TEXT(INDIRECT(B290&amp;"!$EP$13"),"00"))))</f>
      </c>
      <c r="BF290" s="73">
        <f t="shared" si="23"/>
      </c>
      <c r="BG290" s="73">
        <f t="shared" si="24"/>
      </c>
    </row>
    <row r="291" spans="1:59" ht="13.5">
      <c r="A291" s="55">
        <f>HYPERLINK("#"&amp;INT('受給者一覧'!B291)&amp;"!g3",ROW(A291)-2)</f>
        <v>289</v>
      </c>
      <c r="AB291" s="78"/>
      <c r="AC291" s="78"/>
      <c r="BA291" s="72">
        <f ca="1" t="shared" si="20"/>
      </c>
      <c r="BB291" s="73">
        <f t="shared" si="21"/>
      </c>
      <c r="BC291" s="74">
        <f ca="1" t="shared" si="22"/>
      </c>
      <c r="BD291" s="73">
        <f ca="1">IF(BC291="","",IF(INDIRECT(B291&amp;"!$EP$12")=0,"",INT(MID(TEXT('請求書'!$D$20,"yyyymmdd"),1,6)&amp;TEXT(INDIRECT(B291&amp;"!$EP$12"),"00"))))</f>
      </c>
      <c r="BE291" s="73">
        <f ca="1">IF(BC291="","",IF(INDIRECT(B291&amp;"!$EP$13")=0,"",INT(MID(TEXT('請求書'!$D$20,"yyyymmdd"),1,6)&amp;TEXT(INDIRECT(B291&amp;"!$EP$13"),"00"))))</f>
      </c>
      <c r="BF291" s="73">
        <f t="shared" si="23"/>
      </c>
      <c r="BG291" s="73">
        <f t="shared" si="24"/>
      </c>
    </row>
    <row r="292" spans="1:59" ht="13.5">
      <c r="A292" s="55">
        <f>HYPERLINK("#"&amp;INT('受給者一覧'!B292)&amp;"!g3",ROW(A292)-2)</f>
        <v>290</v>
      </c>
      <c r="AB292" s="78"/>
      <c r="AC292" s="78"/>
      <c r="BA292" s="72">
        <f ca="1" t="shared" si="20"/>
      </c>
      <c r="BB292" s="73">
        <f t="shared" si="21"/>
      </c>
      <c r="BC292" s="74">
        <f ca="1" t="shared" si="22"/>
      </c>
      <c r="BD292" s="73">
        <f ca="1">IF(BC292="","",IF(INDIRECT(B292&amp;"!$EP$12")=0,"",INT(MID(TEXT('請求書'!$D$20,"yyyymmdd"),1,6)&amp;TEXT(INDIRECT(B292&amp;"!$EP$12"),"00"))))</f>
      </c>
      <c r="BE292" s="73">
        <f ca="1">IF(BC292="","",IF(INDIRECT(B292&amp;"!$EP$13")=0,"",INT(MID(TEXT('請求書'!$D$20,"yyyymmdd"),1,6)&amp;TEXT(INDIRECT(B292&amp;"!$EP$13"),"00"))))</f>
      </c>
      <c r="BF292" s="73">
        <f t="shared" si="23"/>
      </c>
      <c r="BG292" s="73">
        <f t="shared" si="24"/>
      </c>
    </row>
    <row r="293" spans="1:59" ht="13.5">
      <c r="A293" s="55">
        <f>HYPERLINK("#"&amp;INT('受給者一覧'!B293)&amp;"!g3",ROW(A293)-2)</f>
        <v>291</v>
      </c>
      <c r="AB293" s="78"/>
      <c r="AC293" s="78"/>
      <c r="BA293" s="72">
        <f ca="1" t="shared" si="20"/>
      </c>
      <c r="BB293" s="73">
        <f t="shared" si="21"/>
      </c>
      <c r="BC293" s="74">
        <f ca="1" t="shared" si="22"/>
      </c>
      <c r="BD293" s="73">
        <f ca="1">IF(BC293="","",IF(INDIRECT(B293&amp;"!$EP$12")=0,"",INT(MID(TEXT('請求書'!$D$20,"yyyymmdd"),1,6)&amp;TEXT(INDIRECT(B293&amp;"!$EP$12"),"00"))))</f>
      </c>
      <c r="BE293" s="73">
        <f ca="1">IF(BC293="","",IF(INDIRECT(B293&amp;"!$EP$13")=0,"",INT(MID(TEXT('請求書'!$D$20,"yyyymmdd"),1,6)&amp;TEXT(INDIRECT(B293&amp;"!$EP$13"),"00"))))</f>
      </c>
      <c r="BF293" s="73">
        <f t="shared" si="23"/>
      </c>
      <c r="BG293" s="73">
        <f t="shared" si="24"/>
      </c>
    </row>
    <row r="294" spans="1:59" ht="13.5">
      <c r="A294" s="55">
        <f>HYPERLINK("#"&amp;INT('受給者一覧'!B294)&amp;"!g3",ROW(A294)-2)</f>
        <v>292</v>
      </c>
      <c r="AB294" s="78"/>
      <c r="AC294" s="78"/>
      <c r="BA294" s="72">
        <f ca="1" t="shared" si="20"/>
      </c>
      <c r="BB294" s="73">
        <f t="shared" si="21"/>
      </c>
      <c r="BC294" s="74">
        <f ca="1" t="shared" si="22"/>
      </c>
      <c r="BD294" s="73">
        <f ca="1">IF(BC294="","",IF(INDIRECT(B294&amp;"!$EP$12")=0,"",INT(MID(TEXT('請求書'!$D$20,"yyyymmdd"),1,6)&amp;TEXT(INDIRECT(B294&amp;"!$EP$12"),"00"))))</f>
      </c>
      <c r="BE294" s="73">
        <f ca="1">IF(BC294="","",IF(INDIRECT(B294&amp;"!$EP$13")=0,"",INT(MID(TEXT('請求書'!$D$20,"yyyymmdd"),1,6)&amp;TEXT(INDIRECT(B294&amp;"!$EP$13"),"00"))))</f>
      </c>
      <c r="BF294" s="73">
        <f t="shared" si="23"/>
      </c>
      <c r="BG294" s="73">
        <f t="shared" si="24"/>
      </c>
    </row>
    <row r="295" spans="1:59" ht="13.5">
      <c r="A295" s="55">
        <f>HYPERLINK("#"&amp;INT('受給者一覧'!B295)&amp;"!g3",ROW(A295)-2)</f>
        <v>293</v>
      </c>
      <c r="AB295" s="78"/>
      <c r="AC295" s="78"/>
      <c r="BA295" s="72">
        <f ca="1" t="shared" si="20"/>
      </c>
      <c r="BB295" s="73">
        <f t="shared" si="21"/>
      </c>
      <c r="BC295" s="74">
        <f ca="1" t="shared" si="22"/>
      </c>
      <c r="BD295" s="73">
        <f ca="1">IF(BC295="","",IF(INDIRECT(B295&amp;"!$EP$12")=0,"",INT(MID(TEXT('請求書'!$D$20,"yyyymmdd"),1,6)&amp;TEXT(INDIRECT(B295&amp;"!$EP$12"),"00"))))</f>
      </c>
      <c r="BE295" s="73">
        <f ca="1">IF(BC295="","",IF(INDIRECT(B295&amp;"!$EP$13")=0,"",INT(MID(TEXT('請求書'!$D$20,"yyyymmdd"),1,6)&amp;TEXT(INDIRECT(B295&amp;"!$EP$13"),"00"))))</f>
      </c>
      <c r="BF295" s="73">
        <f t="shared" si="23"/>
      </c>
      <c r="BG295" s="73">
        <f t="shared" si="24"/>
      </c>
    </row>
    <row r="296" spans="1:59" ht="13.5">
      <c r="A296" s="55">
        <f>HYPERLINK("#"&amp;INT('受給者一覧'!B296)&amp;"!g3",ROW(A296)-2)</f>
        <v>294</v>
      </c>
      <c r="AB296" s="78"/>
      <c r="AC296" s="78"/>
      <c r="BA296" s="72">
        <f ca="1" t="shared" si="20"/>
      </c>
      <c r="BB296" s="73">
        <f t="shared" si="21"/>
      </c>
      <c r="BC296" s="74">
        <f ca="1" t="shared" si="22"/>
      </c>
      <c r="BD296" s="73">
        <f ca="1">IF(BC296="","",IF(INDIRECT(B296&amp;"!$EP$12")=0,"",INT(MID(TEXT('請求書'!$D$20,"yyyymmdd"),1,6)&amp;TEXT(INDIRECT(B296&amp;"!$EP$12"),"00"))))</f>
      </c>
      <c r="BE296" s="73">
        <f ca="1">IF(BC296="","",IF(INDIRECT(B296&amp;"!$EP$13")=0,"",INT(MID(TEXT('請求書'!$D$20,"yyyymmdd"),1,6)&amp;TEXT(INDIRECT(B296&amp;"!$EP$13"),"00"))))</f>
      </c>
      <c r="BF296" s="73">
        <f t="shared" si="23"/>
      </c>
      <c r="BG296" s="73">
        <f t="shared" si="24"/>
      </c>
    </row>
    <row r="297" spans="1:59" ht="13.5">
      <c r="A297" s="55">
        <f>HYPERLINK("#"&amp;INT('受給者一覧'!B297)&amp;"!g3",ROW(A297)-2)</f>
        <v>295</v>
      </c>
      <c r="AB297" s="78"/>
      <c r="AC297" s="78"/>
      <c r="BA297" s="72">
        <f ca="1" t="shared" si="20"/>
      </c>
      <c r="BB297" s="73">
        <f t="shared" si="21"/>
      </c>
      <c r="BC297" s="74">
        <f ca="1" t="shared" si="22"/>
      </c>
      <c r="BD297" s="73">
        <f ca="1">IF(BC297="","",IF(INDIRECT(B297&amp;"!$EP$12")=0,"",INT(MID(TEXT('請求書'!$D$20,"yyyymmdd"),1,6)&amp;TEXT(INDIRECT(B297&amp;"!$EP$12"),"00"))))</f>
      </c>
      <c r="BE297" s="73">
        <f ca="1">IF(BC297="","",IF(INDIRECT(B297&amp;"!$EP$13")=0,"",INT(MID(TEXT('請求書'!$D$20,"yyyymmdd"),1,6)&amp;TEXT(INDIRECT(B297&amp;"!$EP$13"),"00"))))</f>
      </c>
      <c r="BF297" s="73">
        <f t="shared" si="23"/>
      </c>
      <c r="BG297" s="73">
        <f t="shared" si="24"/>
      </c>
    </row>
    <row r="298" spans="1:59" ht="13.5">
      <c r="A298" s="55">
        <f>HYPERLINK("#"&amp;INT('受給者一覧'!B298)&amp;"!g3",ROW(A298)-2)</f>
        <v>296</v>
      </c>
      <c r="AB298" s="78"/>
      <c r="AC298" s="78"/>
      <c r="BA298" s="72">
        <f ca="1" t="shared" si="20"/>
      </c>
      <c r="BB298" s="73">
        <f t="shared" si="21"/>
      </c>
      <c r="BC298" s="74">
        <f ca="1" t="shared" si="22"/>
      </c>
      <c r="BD298" s="73">
        <f ca="1">IF(BC298="","",IF(INDIRECT(B298&amp;"!$EP$12")=0,"",INT(MID(TEXT('請求書'!$D$20,"yyyymmdd"),1,6)&amp;TEXT(INDIRECT(B298&amp;"!$EP$12"),"00"))))</f>
      </c>
      <c r="BE298" s="73">
        <f ca="1">IF(BC298="","",IF(INDIRECT(B298&amp;"!$EP$13")=0,"",INT(MID(TEXT('請求書'!$D$20,"yyyymmdd"),1,6)&amp;TEXT(INDIRECT(B298&amp;"!$EP$13"),"00"))))</f>
      </c>
      <c r="BF298" s="73">
        <f t="shared" si="23"/>
      </c>
      <c r="BG298" s="73">
        <f t="shared" si="24"/>
      </c>
    </row>
    <row r="299" spans="1:59" ht="13.5">
      <c r="A299" s="55">
        <f>HYPERLINK("#"&amp;INT('受給者一覧'!B299)&amp;"!g3",ROW(A299)-2)</f>
        <v>297</v>
      </c>
      <c r="AB299" s="78"/>
      <c r="AC299" s="78"/>
      <c r="BA299" s="72">
        <f ca="1" t="shared" si="20"/>
      </c>
      <c r="BB299" s="73">
        <f t="shared" si="21"/>
      </c>
      <c r="BC299" s="74">
        <f ca="1" t="shared" si="22"/>
      </c>
      <c r="BD299" s="73">
        <f ca="1">IF(BC299="","",IF(INDIRECT(B299&amp;"!$EP$12")=0,"",INT(MID(TEXT('請求書'!$D$20,"yyyymmdd"),1,6)&amp;TEXT(INDIRECT(B299&amp;"!$EP$12"),"00"))))</f>
      </c>
      <c r="BE299" s="73">
        <f ca="1">IF(BC299="","",IF(INDIRECT(B299&amp;"!$EP$13")=0,"",INT(MID(TEXT('請求書'!$D$20,"yyyymmdd"),1,6)&amp;TEXT(INDIRECT(B299&amp;"!$EP$13"),"00"))))</f>
      </c>
      <c r="BF299" s="73">
        <f t="shared" si="23"/>
      </c>
      <c r="BG299" s="73">
        <f t="shared" si="24"/>
      </c>
    </row>
    <row r="300" spans="1:59" ht="13.5">
      <c r="A300" s="55">
        <f>HYPERLINK("#"&amp;INT('受給者一覧'!B300)&amp;"!g3",ROW(A300)-2)</f>
        <v>298</v>
      </c>
      <c r="AB300" s="78"/>
      <c r="AC300" s="78"/>
      <c r="BA300" s="72">
        <f ca="1" t="shared" si="20"/>
      </c>
      <c r="BB300" s="73">
        <f t="shared" si="21"/>
      </c>
      <c r="BC300" s="74">
        <f ca="1" t="shared" si="22"/>
      </c>
      <c r="BD300" s="73">
        <f ca="1">IF(BC300="","",IF(INDIRECT(B300&amp;"!$EP$12")=0,"",INT(MID(TEXT('請求書'!$D$20,"yyyymmdd"),1,6)&amp;TEXT(INDIRECT(B300&amp;"!$EP$12"),"00"))))</f>
      </c>
      <c r="BE300" s="73">
        <f ca="1">IF(BC300="","",IF(INDIRECT(B300&amp;"!$EP$13")=0,"",INT(MID(TEXT('請求書'!$D$20,"yyyymmdd"),1,6)&amp;TEXT(INDIRECT(B300&amp;"!$EP$13"),"00"))))</f>
      </c>
      <c r="BF300" s="73">
        <f t="shared" si="23"/>
      </c>
      <c r="BG300" s="73">
        <f t="shared" si="24"/>
      </c>
    </row>
    <row r="301" spans="1:59" ht="13.5">
      <c r="A301" s="55">
        <f>HYPERLINK("#"&amp;INT('受給者一覧'!B301)&amp;"!g3",ROW(A301)-2)</f>
        <v>299</v>
      </c>
      <c r="AB301" s="78"/>
      <c r="AC301" s="78"/>
      <c r="BA301" s="72">
        <f ca="1" t="shared" si="20"/>
      </c>
      <c r="BB301" s="73">
        <f t="shared" si="21"/>
      </c>
      <c r="BC301" s="74">
        <f ca="1" t="shared" si="22"/>
      </c>
      <c r="BD301" s="73">
        <f ca="1">IF(BC301="","",IF(INDIRECT(B301&amp;"!$EP$12")=0,"",INT(MID(TEXT('請求書'!$D$20,"yyyymmdd"),1,6)&amp;TEXT(INDIRECT(B301&amp;"!$EP$12"),"00"))))</f>
      </c>
      <c r="BE301" s="73">
        <f ca="1">IF(BC301="","",IF(INDIRECT(B301&amp;"!$EP$13")=0,"",INT(MID(TEXT('請求書'!$D$20,"yyyymmdd"),1,6)&amp;TEXT(INDIRECT(B301&amp;"!$EP$13"),"00"))))</f>
      </c>
      <c r="BF301" s="73">
        <f t="shared" si="23"/>
      </c>
      <c r="BG301" s="73">
        <f t="shared" si="24"/>
      </c>
    </row>
    <row r="302" spans="1:59" ht="13.5">
      <c r="A302" s="55">
        <f>HYPERLINK("#"&amp;INT('受給者一覧'!B302)&amp;"!g3",ROW(A302)-2)</f>
        <v>300</v>
      </c>
      <c r="AB302" s="78"/>
      <c r="AC302" s="78"/>
      <c r="BA302" s="72">
        <f ca="1">IF(BC302="","",IF(AF302&lt;INDIRECT(B302&amp;"!$EN$36"),"有",""))</f>
      </c>
      <c r="BB302" s="73">
        <f>IF(BC302="","",IF(BD302="","",IF(AND(BD302&gt;=BF302,BD302&lt;=BG302,BE302&gt;=BF302,BE302&lt;=BG302),"","有")))</f>
      </c>
      <c r="BC302" s="74">
        <f ca="1">IF(ISERROR(INDIRECT(B302&amp;"!$G$4")),"","対象")</f>
      </c>
      <c r="BD302" s="73">
        <f ca="1">IF(BC302="","",IF(INDIRECT(B302&amp;"!$EP$12")=0,"",INT(MID(TEXT('請求書'!$D$20,"yyyymmdd"),1,6)&amp;TEXT(INDIRECT(B302&amp;"!$EP$12"),"00"))))</f>
      </c>
      <c r="BE302" s="73">
        <f ca="1">IF(BC302="","",IF(INDIRECT(B302&amp;"!$EP$13")=0,"",INT(MID(TEXT('請求書'!$D$20,"yyyymmdd"),1,6)&amp;TEXT(INDIRECT(B302&amp;"!$EP$13"),"00"))))</f>
      </c>
      <c r="BF302" s="73">
        <f t="shared" si="23"/>
      </c>
      <c r="BG302" s="73">
        <f t="shared" si="24"/>
      </c>
    </row>
  </sheetData>
  <sheetProtection sheet="1"/>
  <mergeCells count="14">
    <mergeCell ref="A1:A2"/>
    <mergeCell ref="B1:B2"/>
    <mergeCell ref="C1:C2"/>
    <mergeCell ref="D1:D2"/>
    <mergeCell ref="E1:G1"/>
    <mergeCell ref="S1:Z1"/>
    <mergeCell ref="AI1:AP1"/>
    <mergeCell ref="AQ1:AX1"/>
    <mergeCell ref="H1:J1"/>
    <mergeCell ref="K1:R1"/>
    <mergeCell ref="BA1:BB1"/>
    <mergeCell ref="BC1:BC2"/>
    <mergeCell ref="AY1:AZ1"/>
    <mergeCell ref="AA1:AH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P49"/>
  <sheetViews>
    <sheetView showGridLines="0" view="pageBreakPreview" zoomScale="85" zoomScaleNormal="55" zoomScaleSheetLayoutView="85" zoomScalePageLayoutView="0" workbookViewId="0" topLeftCell="A1">
      <selection activeCell="BM1" sqref="BM1"/>
    </sheetView>
  </sheetViews>
  <sheetFormatPr defaultColWidth="1.57421875" defaultRowHeight="15"/>
  <cols>
    <col min="1" max="25" width="1.421875" style="28" customWidth="1"/>
    <col min="26" max="26" width="2.7109375" style="28" customWidth="1"/>
    <col min="27" max="30" width="1.421875" style="28" customWidth="1"/>
    <col min="31" max="31" width="1.57421875" style="28" customWidth="1"/>
    <col min="32" max="34" width="1.421875" style="28" customWidth="1"/>
    <col min="35" max="35" width="1.57421875" style="28" customWidth="1"/>
    <col min="36" max="49" width="1.421875" style="28" customWidth="1"/>
    <col min="50" max="50" width="1.57421875" style="28" customWidth="1"/>
    <col min="51" max="59" width="1.421875" style="28" customWidth="1"/>
    <col min="60" max="60" width="2.421875" style="28" hidden="1" customWidth="1"/>
    <col min="61" max="64" width="8.421875" style="28" hidden="1" customWidth="1"/>
    <col min="65" max="65" width="2.140625" style="26" customWidth="1"/>
    <col min="66" max="66" width="2.57421875" style="21" customWidth="1"/>
    <col min="67" max="68" width="2.00390625" style="21" customWidth="1"/>
    <col min="69" max="143" width="1.1484375" style="21" customWidth="1"/>
    <col min="144" max="144" width="5.28125" style="21" hidden="1" customWidth="1"/>
    <col min="145" max="145" width="10.57421875" style="26" hidden="1" customWidth="1"/>
    <col min="146" max="146" width="10.57421875" style="28" hidden="1" customWidth="1"/>
    <col min="147" max="202" width="1.421875" style="28" customWidth="1"/>
    <col min="203" max="203" width="2.7109375" style="28" customWidth="1"/>
    <col min="204" max="207" width="1.421875" style="28" customWidth="1"/>
    <col min="208" max="208" width="3.00390625" style="28" customWidth="1"/>
    <col min="209" max="211" width="1.421875" style="28" customWidth="1"/>
    <col min="212" max="212" width="3.00390625" style="28" customWidth="1"/>
    <col min="213" max="16384" width="1.421875" style="28" customWidth="1"/>
  </cols>
  <sheetData>
    <row r="1" spans="1:59" ht="18" customHeight="1">
      <c r="A1" s="27" t="str">
        <f>'基本設定'!M5</f>
        <v>第7号様式（第18条関係）</v>
      </c>
      <c r="B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65" t="str">
        <f>HYPERLINK("#"&amp;ADDRESS(IF(ISERROR(MATCH(INT($G$4),'受給者一覧'!$B:$B,0)),1,MATCH(INT($G$4),'受給者一覧'!$B:$B,0)),2,1,1,"受給者一覧"),"受給者一覧へ")</f>
        <v>受給者一覧へ</v>
      </c>
      <c r="AY1" s="65"/>
      <c r="AZ1" s="26"/>
      <c r="BA1" s="26"/>
      <c r="BB1" s="26"/>
      <c r="BC1" s="26"/>
      <c r="BD1" s="26"/>
      <c r="BE1" s="26"/>
      <c r="BF1" s="26"/>
      <c r="BG1" s="26"/>
    </row>
    <row r="2" spans="1:142" ht="18" customHeight="1">
      <c r="A2" s="26"/>
      <c r="B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9" t="str">
        <f>'基本設定'!Y5</f>
        <v>地域活動支援センター事業提供実績記録票</v>
      </c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6"/>
      <c r="AQ2" s="26"/>
      <c r="AR2" s="26"/>
      <c r="AS2" s="26"/>
      <c r="AT2" s="26"/>
      <c r="AU2" s="26"/>
      <c r="AV2" s="26"/>
      <c r="AW2" s="26"/>
      <c r="AX2" s="66">
        <f>'請求書'!D20</f>
        <v>44986</v>
      </c>
      <c r="AY2" s="26"/>
      <c r="AZ2" s="26"/>
      <c r="BA2" s="26"/>
      <c r="BB2" s="26"/>
      <c r="BC2" s="26"/>
      <c r="BD2" s="26"/>
      <c r="BE2" s="26"/>
      <c r="BF2" s="26"/>
      <c r="BG2" s="26"/>
      <c r="BN2" s="215" t="s">
        <v>49</v>
      </c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</row>
    <row r="3" spans="1:142" ht="18" customHeight="1" thickBot="1">
      <c r="A3" s="26"/>
      <c r="B3" s="26"/>
      <c r="C3" s="28" t="str">
        <f>'請求書'!$D$21&amp;'請求書'!$F$21&amp;'請求書'!$G$21&amp;'請求書'!$H$21&amp;'請求書'!$J$21&amp;'請求書'!$K$21&amp;'請求書'!$L$21</f>
        <v>令和05年03月分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N3" s="216" t="s">
        <v>50</v>
      </c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</row>
    <row r="4" spans="1:142" ht="18" customHeight="1" thickBot="1">
      <c r="A4" s="217" t="s">
        <v>169</v>
      </c>
      <c r="B4" s="218"/>
      <c r="C4" s="218"/>
      <c r="D4" s="218"/>
      <c r="E4" s="218"/>
      <c r="F4" s="218"/>
      <c r="G4" s="221" t="str">
        <f ca="1">TEXT(RIGHT(CELL("filename",G4),LEN(CELL("filename",G4))-FIND("]",CELL("filename",G4))),"0000000000")</f>
        <v>開始シート</v>
      </c>
      <c r="H4" s="222"/>
      <c r="I4" s="222"/>
      <c r="J4" s="222"/>
      <c r="K4" s="222"/>
      <c r="L4" s="222"/>
      <c r="M4" s="222"/>
      <c r="N4" s="222"/>
      <c r="O4" s="222"/>
      <c r="P4" s="223"/>
      <c r="Q4" s="227" t="s">
        <v>16</v>
      </c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8" t="e">
        <f>IF(VLOOKUP(INT($G$4),'受給者一覧'!$B$3:$AX$500,3,FALSE)="",VLOOKUP(INT($G$4),'受給者一覧'!$B$3:$AX$500,2,FALSE),VLOOKUP(INT($G$4),'受給者一覧'!$B$3:$AX$500,3,FALSE)&amp;CHAR(10)&amp;"("&amp;VLOOKUP(INT($G$4),'受給者一覧'!$B$3:$AX$500,2,FALSE)&amp;")")</f>
        <v>#VALUE!</v>
      </c>
      <c r="AC4" s="229"/>
      <c r="AD4" s="229"/>
      <c r="AE4" s="229"/>
      <c r="AF4" s="229"/>
      <c r="AG4" s="229"/>
      <c r="AH4" s="229"/>
      <c r="AI4" s="229"/>
      <c r="AJ4" s="229"/>
      <c r="AK4" s="229"/>
      <c r="AL4" s="230"/>
      <c r="AM4" s="218" t="s">
        <v>17</v>
      </c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34">
        <f>'請求書'!$S$9</f>
        <v>2367500000</v>
      </c>
      <c r="AY4" s="235"/>
      <c r="AZ4" s="235"/>
      <c r="BA4" s="235"/>
      <c r="BB4" s="235"/>
      <c r="BC4" s="235"/>
      <c r="BD4" s="235"/>
      <c r="BE4" s="235"/>
      <c r="BF4" s="235"/>
      <c r="BG4" s="236"/>
      <c r="BH4" s="59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</row>
    <row r="5" spans="1:142" ht="18" customHeight="1" thickBot="1">
      <c r="A5" s="219"/>
      <c r="B5" s="220"/>
      <c r="C5" s="220"/>
      <c r="D5" s="220"/>
      <c r="E5" s="220"/>
      <c r="F5" s="220"/>
      <c r="G5" s="224"/>
      <c r="H5" s="225"/>
      <c r="I5" s="225"/>
      <c r="J5" s="225"/>
      <c r="K5" s="225"/>
      <c r="L5" s="225"/>
      <c r="M5" s="225"/>
      <c r="N5" s="225"/>
      <c r="O5" s="225"/>
      <c r="P5" s="226"/>
      <c r="Q5" s="237" t="s">
        <v>18</v>
      </c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1"/>
      <c r="AC5" s="232"/>
      <c r="AD5" s="232"/>
      <c r="AE5" s="232"/>
      <c r="AF5" s="232"/>
      <c r="AG5" s="232"/>
      <c r="AH5" s="232"/>
      <c r="AI5" s="232"/>
      <c r="AJ5" s="232"/>
      <c r="AK5" s="232"/>
      <c r="AL5" s="233"/>
      <c r="AM5" s="220" t="s">
        <v>19</v>
      </c>
      <c r="AN5" s="220"/>
      <c r="AO5" s="220"/>
      <c r="AP5" s="220"/>
      <c r="AQ5" s="220"/>
      <c r="AR5" s="220"/>
      <c r="AS5" s="264" t="str">
        <f>'請求書'!$S$15</f>
        <v>〇〇地域活動支援センター　　　　　　　　
○○○○○○○○○○</v>
      </c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6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  <c r="DO5" s="263" t="str">
        <f>'請求書'!D21</f>
        <v>令和</v>
      </c>
      <c r="DP5" s="239"/>
      <c r="DQ5" s="239"/>
      <c r="DR5" s="239"/>
      <c r="DS5" s="239"/>
      <c r="DT5" s="239" t="str">
        <f>'請求書'!F21</f>
        <v>0</v>
      </c>
      <c r="DU5" s="239"/>
      <c r="DV5" s="239"/>
      <c r="DW5" s="239" t="str">
        <f>'請求書'!G21</f>
        <v>5</v>
      </c>
      <c r="DX5" s="239"/>
      <c r="DY5" s="239"/>
      <c r="DZ5" s="239" t="s">
        <v>39</v>
      </c>
      <c r="EA5" s="239"/>
      <c r="EB5" s="239"/>
      <c r="EC5" s="239" t="str">
        <f>'請求書'!J21</f>
        <v>0</v>
      </c>
      <c r="ED5" s="239"/>
      <c r="EE5" s="239"/>
      <c r="EF5" s="239" t="str">
        <f>'請求書'!K21</f>
        <v>3</v>
      </c>
      <c r="EG5" s="239"/>
      <c r="EH5" s="239"/>
      <c r="EI5" s="239" t="s">
        <v>51</v>
      </c>
      <c r="EJ5" s="239"/>
      <c r="EK5" s="239"/>
      <c r="EL5" s="240"/>
    </row>
    <row r="6" spans="1:96" ht="18" customHeight="1" thickBot="1">
      <c r="A6" s="241" t="s">
        <v>20</v>
      </c>
      <c r="B6" s="242"/>
      <c r="C6" s="242"/>
      <c r="D6" s="242"/>
      <c r="E6" s="242"/>
      <c r="F6" s="242"/>
      <c r="G6" s="243"/>
      <c r="H6" s="247" t="e">
        <f>VLOOKUP(INT($G$4),'受給者一覧'!$B$3:$AX$500,31,FALSE)&amp;"日"</f>
        <v>#VALUE!</v>
      </c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9" t="s">
        <v>21</v>
      </c>
      <c r="T6" s="250"/>
      <c r="U6" s="250"/>
      <c r="V6" s="250"/>
      <c r="W6" s="250"/>
      <c r="X6" s="250"/>
      <c r="Y6" s="251"/>
      <c r="Z6" s="255" t="e">
        <f>VLOOKUP(INT($G$4),'受給者一覧'!$B$3:$AX$500,4,FALSE)</f>
        <v>#VALUE!</v>
      </c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7"/>
      <c r="AM6" s="220"/>
      <c r="AN6" s="220"/>
      <c r="AO6" s="220"/>
      <c r="AP6" s="220"/>
      <c r="AQ6" s="220"/>
      <c r="AR6" s="220"/>
      <c r="AS6" s="267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9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</row>
    <row r="7" spans="1:142" ht="18" customHeight="1" thickBot="1">
      <c r="A7" s="244"/>
      <c r="B7" s="245"/>
      <c r="C7" s="245"/>
      <c r="D7" s="245"/>
      <c r="E7" s="245"/>
      <c r="F7" s="245"/>
      <c r="G7" s="246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52"/>
      <c r="T7" s="253"/>
      <c r="U7" s="253"/>
      <c r="V7" s="253"/>
      <c r="W7" s="253"/>
      <c r="X7" s="253"/>
      <c r="Y7" s="254"/>
      <c r="Z7" s="258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60"/>
      <c r="AM7" s="238"/>
      <c r="AN7" s="238"/>
      <c r="AO7" s="238"/>
      <c r="AP7" s="238"/>
      <c r="AQ7" s="238"/>
      <c r="AR7" s="238"/>
      <c r="AS7" s="270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2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X7" s="295" t="s">
        <v>52</v>
      </c>
      <c r="CY7" s="296"/>
      <c r="CZ7" s="301" t="s">
        <v>53</v>
      </c>
      <c r="DA7" s="301"/>
      <c r="DB7" s="301"/>
      <c r="DC7" s="301"/>
      <c r="DD7" s="301"/>
      <c r="DE7" s="301"/>
      <c r="DF7" s="301"/>
      <c r="DG7" s="301"/>
      <c r="DH7" s="301"/>
      <c r="DI7" s="303">
        <f>AX4</f>
        <v>2367500000</v>
      </c>
      <c r="DJ7" s="304"/>
      <c r="DK7" s="304"/>
      <c r="DL7" s="304"/>
      <c r="DM7" s="304"/>
      <c r="DN7" s="304"/>
      <c r="DO7" s="304"/>
      <c r="DP7" s="304"/>
      <c r="DQ7" s="304"/>
      <c r="DR7" s="304"/>
      <c r="DS7" s="304"/>
      <c r="DT7" s="304"/>
      <c r="DU7" s="304"/>
      <c r="DV7" s="304"/>
      <c r="DW7" s="304"/>
      <c r="DX7" s="304"/>
      <c r="DY7" s="304"/>
      <c r="DZ7" s="304"/>
      <c r="EA7" s="304"/>
      <c r="EB7" s="304"/>
      <c r="EC7" s="304"/>
      <c r="ED7" s="304"/>
      <c r="EE7" s="304"/>
      <c r="EF7" s="304"/>
      <c r="EG7" s="304"/>
      <c r="EH7" s="304"/>
      <c r="EI7" s="304"/>
      <c r="EJ7" s="304"/>
      <c r="EK7" s="304"/>
      <c r="EL7" s="305"/>
    </row>
    <row r="8" spans="1:142" ht="18" customHeight="1" thickBo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O8" s="309" t="s">
        <v>54</v>
      </c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3" t="str">
        <f>G4</f>
        <v>開始シート</v>
      </c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5"/>
      <c r="CX8" s="297"/>
      <c r="CY8" s="298"/>
      <c r="CZ8" s="302"/>
      <c r="DA8" s="302"/>
      <c r="DB8" s="302"/>
      <c r="DC8" s="302"/>
      <c r="DD8" s="302"/>
      <c r="DE8" s="302"/>
      <c r="DF8" s="302"/>
      <c r="DG8" s="302"/>
      <c r="DH8" s="302"/>
      <c r="DI8" s="306"/>
      <c r="DJ8" s="307"/>
      <c r="DK8" s="307"/>
      <c r="DL8" s="307"/>
      <c r="DM8" s="307"/>
      <c r="DN8" s="307"/>
      <c r="DO8" s="307"/>
      <c r="DP8" s="307"/>
      <c r="DQ8" s="307"/>
      <c r="DR8" s="307"/>
      <c r="DS8" s="307"/>
      <c r="DT8" s="307"/>
      <c r="DU8" s="307"/>
      <c r="DV8" s="307"/>
      <c r="DW8" s="307"/>
      <c r="DX8" s="307"/>
      <c r="DY8" s="307"/>
      <c r="DZ8" s="307"/>
      <c r="EA8" s="307"/>
      <c r="EB8" s="307"/>
      <c r="EC8" s="307"/>
      <c r="ED8" s="307"/>
      <c r="EE8" s="307"/>
      <c r="EF8" s="307"/>
      <c r="EG8" s="307"/>
      <c r="EH8" s="307"/>
      <c r="EI8" s="307"/>
      <c r="EJ8" s="307"/>
      <c r="EK8" s="307"/>
      <c r="EL8" s="308"/>
    </row>
    <row r="9" spans="1:142" ht="18" customHeight="1">
      <c r="A9" s="366" t="s">
        <v>22</v>
      </c>
      <c r="B9" s="367"/>
      <c r="C9" s="367"/>
      <c r="D9" s="367" t="s">
        <v>23</v>
      </c>
      <c r="E9" s="367"/>
      <c r="F9" s="372"/>
      <c r="G9" s="319" t="s">
        <v>170</v>
      </c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1"/>
      <c r="AJ9" s="322" t="s">
        <v>197</v>
      </c>
      <c r="AK9" s="323"/>
      <c r="AL9" s="323"/>
      <c r="AM9" s="323"/>
      <c r="AN9" s="324"/>
      <c r="AO9" s="330" t="s">
        <v>24</v>
      </c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2"/>
      <c r="BO9" s="311"/>
      <c r="BP9" s="312"/>
      <c r="BQ9" s="312"/>
      <c r="BR9" s="312"/>
      <c r="BS9" s="312"/>
      <c r="BT9" s="312"/>
      <c r="BU9" s="312"/>
      <c r="BV9" s="312"/>
      <c r="BW9" s="312"/>
      <c r="BX9" s="312"/>
      <c r="BY9" s="312"/>
      <c r="BZ9" s="312"/>
      <c r="CA9" s="312"/>
      <c r="CB9" s="312"/>
      <c r="CC9" s="316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/>
      <c r="CP9" s="317"/>
      <c r="CQ9" s="317"/>
      <c r="CR9" s="317"/>
      <c r="CS9" s="317"/>
      <c r="CT9" s="317"/>
      <c r="CU9" s="317"/>
      <c r="CV9" s="318"/>
      <c r="CX9" s="297"/>
      <c r="CY9" s="298"/>
      <c r="CZ9" s="273" t="s">
        <v>55</v>
      </c>
      <c r="DA9" s="274"/>
      <c r="DB9" s="274"/>
      <c r="DC9" s="274"/>
      <c r="DD9" s="274"/>
      <c r="DE9" s="274"/>
      <c r="DF9" s="274"/>
      <c r="DG9" s="274"/>
      <c r="DH9" s="274"/>
      <c r="DI9" s="276" t="str">
        <f>AS5</f>
        <v>〇〇地域活動支援センター　　　　　　　　
○○○○○○○○○○</v>
      </c>
      <c r="DJ9" s="277"/>
      <c r="DK9" s="277"/>
      <c r="DL9" s="277"/>
      <c r="DM9" s="277"/>
      <c r="DN9" s="277"/>
      <c r="DO9" s="277"/>
      <c r="DP9" s="277"/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7"/>
      <c r="EJ9" s="277"/>
      <c r="EK9" s="277"/>
      <c r="EL9" s="278"/>
    </row>
    <row r="10" spans="1:142" ht="18" customHeight="1">
      <c r="A10" s="368"/>
      <c r="B10" s="369"/>
      <c r="C10" s="369"/>
      <c r="D10" s="369"/>
      <c r="E10" s="369"/>
      <c r="F10" s="373"/>
      <c r="G10" s="219" t="s">
        <v>25</v>
      </c>
      <c r="H10" s="220"/>
      <c r="I10" s="220"/>
      <c r="J10" s="220"/>
      <c r="K10" s="220"/>
      <c r="L10" s="220"/>
      <c r="M10" s="220" t="s">
        <v>26</v>
      </c>
      <c r="N10" s="220"/>
      <c r="O10" s="220"/>
      <c r="P10" s="220"/>
      <c r="Q10" s="220"/>
      <c r="R10" s="220"/>
      <c r="S10" s="242" t="s">
        <v>171</v>
      </c>
      <c r="T10" s="242"/>
      <c r="U10" s="242"/>
      <c r="V10" s="242"/>
      <c r="W10" s="242"/>
      <c r="X10" s="220" t="s">
        <v>172</v>
      </c>
      <c r="Y10" s="220"/>
      <c r="Z10" s="220"/>
      <c r="AA10" s="286"/>
      <c r="AB10" s="220" t="s">
        <v>173</v>
      </c>
      <c r="AC10" s="220"/>
      <c r="AD10" s="220"/>
      <c r="AE10" s="288"/>
      <c r="AF10" s="220" t="s">
        <v>174</v>
      </c>
      <c r="AG10" s="220"/>
      <c r="AH10" s="220"/>
      <c r="AI10" s="290"/>
      <c r="AJ10" s="325"/>
      <c r="AK10" s="326"/>
      <c r="AL10" s="326"/>
      <c r="AM10" s="326"/>
      <c r="AN10" s="327"/>
      <c r="AO10" s="333"/>
      <c r="AP10" s="334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5"/>
      <c r="BO10" s="292" t="s">
        <v>56</v>
      </c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74" t="e">
        <f>IF(VLOOKUP(INT($G$4),'受給者一覧'!$B$3:$AX$500,3,FALSE)="",VLOOKUP(INT($G$4),'受給者一覧'!$B$3:$AX$500,2,FALSE),VLOOKUP(INT($G$4),'受給者一覧'!$B$3:$AX$500,3,FALSE))</f>
        <v>#VALUE!</v>
      </c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94"/>
      <c r="CX10" s="297"/>
      <c r="CY10" s="298"/>
      <c r="CZ10" s="274"/>
      <c r="DA10" s="274"/>
      <c r="DB10" s="274"/>
      <c r="DC10" s="274"/>
      <c r="DD10" s="274"/>
      <c r="DE10" s="274"/>
      <c r="DF10" s="274"/>
      <c r="DG10" s="274"/>
      <c r="DH10" s="274"/>
      <c r="DI10" s="279"/>
      <c r="DJ10" s="280"/>
      <c r="DK10" s="280"/>
      <c r="DL10" s="280"/>
      <c r="DM10" s="280"/>
      <c r="DN10" s="280"/>
      <c r="DO10" s="280"/>
      <c r="DP10" s="280"/>
      <c r="DQ10" s="280"/>
      <c r="DR10" s="280"/>
      <c r="DS10" s="280"/>
      <c r="DT10" s="280"/>
      <c r="DU10" s="280"/>
      <c r="DV10" s="280"/>
      <c r="DW10" s="280"/>
      <c r="DX10" s="280"/>
      <c r="DY10" s="280"/>
      <c r="DZ10" s="280"/>
      <c r="EA10" s="280"/>
      <c r="EB10" s="280"/>
      <c r="EC10" s="280"/>
      <c r="ED10" s="280"/>
      <c r="EE10" s="280"/>
      <c r="EF10" s="280"/>
      <c r="EG10" s="280"/>
      <c r="EH10" s="280"/>
      <c r="EI10" s="280"/>
      <c r="EJ10" s="280"/>
      <c r="EK10" s="280"/>
      <c r="EL10" s="281"/>
    </row>
    <row r="11" spans="1:142" ht="18" customHeight="1" thickBot="1">
      <c r="A11" s="370"/>
      <c r="B11" s="371"/>
      <c r="C11" s="371"/>
      <c r="D11" s="371"/>
      <c r="E11" s="371"/>
      <c r="F11" s="374"/>
      <c r="G11" s="285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45"/>
      <c r="T11" s="245"/>
      <c r="U11" s="245"/>
      <c r="V11" s="245"/>
      <c r="W11" s="245"/>
      <c r="X11" s="238"/>
      <c r="Y11" s="238"/>
      <c r="Z11" s="238"/>
      <c r="AA11" s="287"/>
      <c r="AB11" s="238"/>
      <c r="AC11" s="238"/>
      <c r="AD11" s="238"/>
      <c r="AE11" s="289"/>
      <c r="AF11" s="238"/>
      <c r="AG11" s="238"/>
      <c r="AH11" s="238"/>
      <c r="AI11" s="291"/>
      <c r="AJ11" s="328"/>
      <c r="AK11" s="253"/>
      <c r="AL11" s="253"/>
      <c r="AM11" s="253"/>
      <c r="AN11" s="329"/>
      <c r="AO11" s="336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  <c r="BB11" s="337"/>
      <c r="BC11" s="337"/>
      <c r="BD11" s="337"/>
      <c r="BE11" s="337"/>
      <c r="BF11" s="337"/>
      <c r="BG11" s="338"/>
      <c r="BO11" s="348" t="s">
        <v>57</v>
      </c>
      <c r="BP11" s="349"/>
      <c r="BQ11" s="349"/>
      <c r="BR11" s="349"/>
      <c r="BS11" s="349"/>
      <c r="BT11" s="349"/>
      <c r="BU11" s="349"/>
      <c r="BV11" s="349"/>
      <c r="BW11" s="349"/>
      <c r="BX11" s="349"/>
      <c r="BY11" s="349"/>
      <c r="BZ11" s="349"/>
      <c r="CA11" s="349"/>
      <c r="CB11" s="349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94"/>
      <c r="CX11" s="297"/>
      <c r="CY11" s="298"/>
      <c r="CZ11" s="274"/>
      <c r="DA11" s="274"/>
      <c r="DB11" s="274"/>
      <c r="DC11" s="274"/>
      <c r="DD11" s="274"/>
      <c r="DE11" s="274"/>
      <c r="DF11" s="274"/>
      <c r="DG11" s="274"/>
      <c r="DH11" s="274"/>
      <c r="DI11" s="279"/>
      <c r="DJ11" s="280"/>
      <c r="DK11" s="280"/>
      <c r="DL11" s="280"/>
      <c r="DM11" s="280"/>
      <c r="DN11" s="280"/>
      <c r="DO11" s="280"/>
      <c r="DP11" s="280"/>
      <c r="DQ11" s="280"/>
      <c r="DR11" s="280"/>
      <c r="DS11" s="280"/>
      <c r="DT11" s="280"/>
      <c r="DU11" s="280"/>
      <c r="DV11" s="280"/>
      <c r="DW11" s="280"/>
      <c r="DX11" s="280"/>
      <c r="DY11" s="280"/>
      <c r="DZ11" s="280"/>
      <c r="EA11" s="280"/>
      <c r="EB11" s="280"/>
      <c r="EC11" s="280"/>
      <c r="ED11" s="280"/>
      <c r="EE11" s="280"/>
      <c r="EF11" s="280"/>
      <c r="EG11" s="280"/>
      <c r="EH11" s="280"/>
      <c r="EI11" s="280"/>
      <c r="EJ11" s="280"/>
      <c r="EK11" s="280"/>
      <c r="EL11" s="281"/>
    </row>
    <row r="12" spans="1:146" ht="18" customHeight="1">
      <c r="A12" s="350"/>
      <c r="B12" s="351"/>
      <c r="C12" s="351"/>
      <c r="D12" s="352">
        <f>IF(A12&lt;&gt;"",TEXT(DATE(YEAR('請求書'!$D$20),MONTH('請求書'!$D$20),$A12),"AAA"),"")</f>
      </c>
      <c r="E12" s="353"/>
      <c r="F12" s="354"/>
      <c r="G12" s="355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7">
        <f>M12-G12</f>
        <v>0</v>
      </c>
      <c r="T12" s="358"/>
      <c r="U12" s="358"/>
      <c r="V12" s="358"/>
      <c r="W12" s="359"/>
      <c r="X12" s="360"/>
      <c r="Y12" s="360"/>
      <c r="Z12" s="360"/>
      <c r="AA12" s="360"/>
      <c r="AB12" s="360"/>
      <c r="AC12" s="360"/>
      <c r="AD12" s="360"/>
      <c r="AE12" s="361"/>
      <c r="AF12" s="360"/>
      <c r="AG12" s="360"/>
      <c r="AH12" s="360"/>
      <c r="AI12" s="362"/>
      <c r="AJ12" s="363"/>
      <c r="AK12" s="364"/>
      <c r="AL12" s="364"/>
      <c r="AM12" s="364"/>
      <c r="AN12" s="365"/>
      <c r="AO12" s="386"/>
      <c r="AP12" s="387"/>
      <c r="AQ12" s="387"/>
      <c r="AR12" s="387"/>
      <c r="AS12" s="387"/>
      <c r="AT12" s="387"/>
      <c r="AU12" s="387"/>
      <c r="AV12" s="387"/>
      <c r="AW12" s="387"/>
      <c r="AX12" s="387"/>
      <c r="AY12" s="387"/>
      <c r="AZ12" s="387"/>
      <c r="BA12" s="387"/>
      <c r="BB12" s="387"/>
      <c r="BC12" s="387"/>
      <c r="BD12" s="387"/>
      <c r="BE12" s="387"/>
      <c r="BF12" s="387"/>
      <c r="BG12" s="388"/>
      <c r="BH12" s="28">
        <f>IF(G12&gt;0,IF(M12&gt;0,"1",""),"")</f>
      </c>
      <c r="BI12" s="28">
        <f>IF(ISERROR(VLOOKUP(BH12,'単価設定'!$G$3:$K$7,2,FALSE)),"",VLOOKUP(BH12,'単価設定'!$G$3:$K$7,2,FALSE))</f>
      </c>
      <c r="BJ12" s="26">
        <f>IF(BI12&lt;&gt;"",IF(COUNTIF(BI12:BI$12,BI12)=1,ROW(),""),"")</f>
      </c>
      <c r="BK12" s="26">
        <f aca="true" t="shared" si="0" ref="BK12:BK42">IF(COUNT($BJ:$BJ)&lt;ROW($A1),"",INT(INDEX($BI:$BI,SMALL($BJ:$BJ,ROW($A1)))))</f>
      </c>
      <c r="BO12" s="292" t="s">
        <v>58</v>
      </c>
      <c r="BP12" s="293"/>
      <c r="BQ12" s="293"/>
      <c r="BR12" s="293"/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74" t="e">
        <f>IF(VLOOKUP(INT($G$4),'受給者一覧'!$B$3:$AX$500,3,FALSE)="","",VLOOKUP(INT($G$4),'受給者一覧'!$B$3:$AX$500,2,FALSE))</f>
        <v>#VALUE!</v>
      </c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94"/>
      <c r="CX12" s="297"/>
      <c r="CY12" s="298"/>
      <c r="CZ12" s="274"/>
      <c r="DA12" s="274"/>
      <c r="DB12" s="274"/>
      <c r="DC12" s="274"/>
      <c r="DD12" s="274"/>
      <c r="DE12" s="274"/>
      <c r="DF12" s="274"/>
      <c r="DG12" s="274"/>
      <c r="DH12" s="274"/>
      <c r="DI12" s="279"/>
      <c r="DJ12" s="280"/>
      <c r="DK12" s="280"/>
      <c r="DL12" s="280"/>
      <c r="DM12" s="280"/>
      <c r="DN12" s="280"/>
      <c r="DO12" s="280"/>
      <c r="DP12" s="280"/>
      <c r="DQ12" s="280"/>
      <c r="DR12" s="280"/>
      <c r="DS12" s="280"/>
      <c r="DT12" s="280"/>
      <c r="DU12" s="280"/>
      <c r="DV12" s="280"/>
      <c r="DW12" s="280"/>
      <c r="DX12" s="280"/>
      <c r="DY12" s="280"/>
      <c r="DZ12" s="280"/>
      <c r="EA12" s="280"/>
      <c r="EB12" s="280"/>
      <c r="EC12" s="280"/>
      <c r="ED12" s="280"/>
      <c r="EE12" s="280"/>
      <c r="EF12" s="280"/>
      <c r="EG12" s="280"/>
      <c r="EH12" s="280"/>
      <c r="EI12" s="280"/>
      <c r="EJ12" s="280"/>
      <c r="EK12" s="280"/>
      <c r="EL12" s="281"/>
      <c r="EO12" s="28">
        <f>IF(G12="",0,A12)</f>
        <v>0</v>
      </c>
      <c r="EP12" s="28">
        <f>IF(ISERROR(SMALL($EO$12:$EO$42,COUNTIF($EO$12:$EO$42,0)+1)),0,SMALL($EO$12:$EO$42,COUNTIF($EO$12:$EO$42,0)+1))</f>
        <v>0</v>
      </c>
    </row>
    <row r="13" spans="1:146" ht="18" customHeight="1" thickBot="1">
      <c r="A13" s="375"/>
      <c r="B13" s="376"/>
      <c r="C13" s="376"/>
      <c r="D13" s="377">
        <f>IF(A13&lt;&gt;"",TEXT(DATE(YEAR('請求書'!$D$20),MONTH('請求書'!$D$20),$A13),"AAA"),"")</f>
      </c>
      <c r="E13" s="378"/>
      <c r="F13" s="379"/>
      <c r="G13" s="341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3">
        <f aca="true" t="shared" si="1" ref="S13:S42">M13-G13</f>
        <v>0</v>
      </c>
      <c r="T13" s="344"/>
      <c r="U13" s="344"/>
      <c r="V13" s="344"/>
      <c r="W13" s="345"/>
      <c r="X13" s="346"/>
      <c r="Y13" s="346"/>
      <c r="Z13" s="346"/>
      <c r="AA13" s="346"/>
      <c r="AB13" s="346"/>
      <c r="AC13" s="346"/>
      <c r="AD13" s="346"/>
      <c r="AE13" s="347"/>
      <c r="AF13" s="346"/>
      <c r="AG13" s="346"/>
      <c r="AH13" s="346"/>
      <c r="AI13" s="380"/>
      <c r="AJ13" s="381"/>
      <c r="AK13" s="382"/>
      <c r="AL13" s="382"/>
      <c r="AM13" s="382"/>
      <c r="AN13" s="383"/>
      <c r="AO13" s="381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3"/>
      <c r="BH13" s="28">
        <f aca="true" t="shared" si="2" ref="BH13:BH42">IF(G13&gt;0,IF(M13&gt;0,"1",""),"")</f>
      </c>
      <c r="BI13" s="28">
        <f>IF(ISERROR(VLOOKUP(BH13,'単価設定'!$G$3:$K$7,2,FALSE)),"",VLOOKUP(BH13,'単価設定'!$G$3:$K$7,2,FALSE))</f>
      </c>
      <c r="BJ13" s="26">
        <f>IF(BI13&lt;&gt;"",IF(COUNTIF(BI$12:BI13,BI13)=1,ROW(),""),"")</f>
      </c>
      <c r="BK13" s="26">
        <f t="shared" si="0"/>
      </c>
      <c r="BO13" s="384" t="s">
        <v>59</v>
      </c>
      <c r="BP13" s="385"/>
      <c r="BQ13" s="385"/>
      <c r="BR13" s="385"/>
      <c r="BS13" s="385"/>
      <c r="BT13" s="385"/>
      <c r="BU13" s="385"/>
      <c r="BV13" s="385"/>
      <c r="BW13" s="385"/>
      <c r="BX13" s="385"/>
      <c r="BY13" s="385"/>
      <c r="BZ13" s="385"/>
      <c r="CA13" s="385"/>
      <c r="CB13" s="385"/>
      <c r="CC13" s="339"/>
      <c r="CD13" s="339"/>
      <c r="CE13" s="339"/>
      <c r="CF13" s="339"/>
      <c r="CG13" s="339"/>
      <c r="CH13" s="339"/>
      <c r="CI13" s="339"/>
      <c r="CJ13" s="339"/>
      <c r="CK13" s="339"/>
      <c r="CL13" s="339"/>
      <c r="CM13" s="339"/>
      <c r="CN13" s="339"/>
      <c r="CO13" s="339"/>
      <c r="CP13" s="339"/>
      <c r="CQ13" s="339"/>
      <c r="CR13" s="339"/>
      <c r="CS13" s="339"/>
      <c r="CT13" s="339"/>
      <c r="CU13" s="339"/>
      <c r="CV13" s="340"/>
      <c r="CX13" s="297"/>
      <c r="CY13" s="298"/>
      <c r="CZ13" s="274"/>
      <c r="DA13" s="274"/>
      <c r="DB13" s="274"/>
      <c r="DC13" s="274"/>
      <c r="DD13" s="274"/>
      <c r="DE13" s="274"/>
      <c r="DF13" s="274"/>
      <c r="DG13" s="274"/>
      <c r="DH13" s="274"/>
      <c r="DI13" s="279"/>
      <c r="DJ13" s="280"/>
      <c r="DK13" s="280"/>
      <c r="DL13" s="280"/>
      <c r="DM13" s="280"/>
      <c r="DN13" s="280"/>
      <c r="DO13" s="280"/>
      <c r="DP13" s="280"/>
      <c r="DQ13" s="280"/>
      <c r="DR13" s="280"/>
      <c r="DS13" s="280"/>
      <c r="DT13" s="280"/>
      <c r="DU13" s="280"/>
      <c r="DV13" s="280"/>
      <c r="DW13" s="280"/>
      <c r="DX13" s="280"/>
      <c r="DY13" s="280"/>
      <c r="DZ13" s="280"/>
      <c r="EA13" s="280"/>
      <c r="EB13" s="280"/>
      <c r="EC13" s="280"/>
      <c r="ED13" s="280"/>
      <c r="EE13" s="280"/>
      <c r="EF13" s="280"/>
      <c r="EG13" s="280"/>
      <c r="EH13" s="280"/>
      <c r="EI13" s="280"/>
      <c r="EJ13" s="280"/>
      <c r="EK13" s="280"/>
      <c r="EL13" s="281"/>
      <c r="EO13" s="28">
        <f aca="true" t="shared" si="3" ref="EO13:EO42">IF(G13="",0,A13)</f>
        <v>0</v>
      </c>
      <c r="EP13" s="28">
        <f>MAX(EO12:EO42)</f>
        <v>0</v>
      </c>
    </row>
    <row r="14" spans="1:145" ht="18" customHeight="1" thickBot="1">
      <c r="A14" s="375"/>
      <c r="B14" s="376"/>
      <c r="C14" s="376"/>
      <c r="D14" s="377">
        <f>IF(A14&lt;&gt;"",TEXT(DATE(YEAR('請求書'!$D$20),MONTH('請求書'!$D$20),$A14),"AAA"),"")</f>
      </c>
      <c r="E14" s="378"/>
      <c r="F14" s="379"/>
      <c r="G14" s="341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3">
        <f t="shared" si="1"/>
        <v>0</v>
      </c>
      <c r="T14" s="344"/>
      <c r="U14" s="344"/>
      <c r="V14" s="344"/>
      <c r="W14" s="345"/>
      <c r="X14" s="346"/>
      <c r="Y14" s="346"/>
      <c r="Z14" s="346"/>
      <c r="AA14" s="346"/>
      <c r="AB14" s="346"/>
      <c r="AC14" s="346"/>
      <c r="AD14" s="346"/>
      <c r="AE14" s="347"/>
      <c r="AF14" s="346"/>
      <c r="AG14" s="346"/>
      <c r="AH14" s="346"/>
      <c r="AI14" s="380"/>
      <c r="AJ14" s="381"/>
      <c r="AK14" s="382"/>
      <c r="AL14" s="382"/>
      <c r="AM14" s="382"/>
      <c r="AN14" s="383"/>
      <c r="AO14" s="392"/>
      <c r="AP14" s="393"/>
      <c r="AQ14" s="393"/>
      <c r="AR14" s="393"/>
      <c r="AS14" s="393"/>
      <c r="AT14" s="393"/>
      <c r="AU14" s="393"/>
      <c r="AV14" s="393"/>
      <c r="AW14" s="393"/>
      <c r="AX14" s="393"/>
      <c r="AY14" s="393"/>
      <c r="AZ14" s="393"/>
      <c r="BA14" s="393"/>
      <c r="BB14" s="393"/>
      <c r="BC14" s="393"/>
      <c r="BD14" s="393"/>
      <c r="BE14" s="393"/>
      <c r="BF14" s="393"/>
      <c r="BG14" s="394"/>
      <c r="BH14" s="28">
        <f t="shared" si="2"/>
      </c>
      <c r="BI14" s="28">
        <f>IF(ISERROR(VLOOKUP(BH14,'単価設定'!$G$3:$K$7,2,FALSE)),"",VLOOKUP(BH14,'単価設定'!$G$3:$K$7,2,FALSE))</f>
      </c>
      <c r="BJ14" s="26">
        <f>IF(BI14&lt;&gt;"",IF(COUNTIF(BI$12:BI14,BI14)=1,ROW(),""),"")</f>
      </c>
      <c r="BK14" s="26">
        <f t="shared" si="0"/>
      </c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X14" s="299"/>
      <c r="CY14" s="300"/>
      <c r="CZ14" s="275"/>
      <c r="DA14" s="275"/>
      <c r="DB14" s="275"/>
      <c r="DC14" s="275"/>
      <c r="DD14" s="275"/>
      <c r="DE14" s="275"/>
      <c r="DF14" s="275"/>
      <c r="DG14" s="275"/>
      <c r="DH14" s="275"/>
      <c r="DI14" s="282"/>
      <c r="DJ14" s="283"/>
      <c r="DK14" s="283"/>
      <c r="DL14" s="283"/>
      <c r="DM14" s="283"/>
      <c r="DN14" s="283"/>
      <c r="DO14" s="283"/>
      <c r="DP14" s="283"/>
      <c r="DQ14" s="283"/>
      <c r="DR14" s="283"/>
      <c r="DS14" s="283"/>
      <c r="DT14" s="283"/>
      <c r="DU14" s="283"/>
      <c r="DV14" s="283"/>
      <c r="DW14" s="283"/>
      <c r="DX14" s="283"/>
      <c r="DY14" s="283"/>
      <c r="DZ14" s="283"/>
      <c r="EA14" s="283"/>
      <c r="EB14" s="283"/>
      <c r="EC14" s="283"/>
      <c r="ED14" s="283"/>
      <c r="EE14" s="283"/>
      <c r="EF14" s="283"/>
      <c r="EG14" s="283"/>
      <c r="EH14" s="283"/>
      <c r="EI14" s="283"/>
      <c r="EJ14" s="283"/>
      <c r="EK14" s="283"/>
      <c r="EL14" s="284"/>
      <c r="EO14" s="28">
        <f t="shared" si="3"/>
        <v>0</v>
      </c>
    </row>
    <row r="15" spans="1:145" ht="18" customHeight="1" thickBot="1">
      <c r="A15" s="375"/>
      <c r="B15" s="376"/>
      <c r="C15" s="376"/>
      <c r="D15" s="377">
        <f>IF(A15&lt;&gt;"",TEXT(DATE(YEAR('請求書'!$D$20),MONTH('請求書'!$D$20),$A15),"AAA"),"")</f>
      </c>
      <c r="E15" s="378"/>
      <c r="F15" s="379"/>
      <c r="G15" s="341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3">
        <f t="shared" si="1"/>
        <v>0</v>
      </c>
      <c r="T15" s="344"/>
      <c r="U15" s="344"/>
      <c r="V15" s="344"/>
      <c r="W15" s="345"/>
      <c r="X15" s="346"/>
      <c r="Y15" s="346"/>
      <c r="Z15" s="346"/>
      <c r="AA15" s="346"/>
      <c r="AB15" s="346"/>
      <c r="AC15" s="346"/>
      <c r="AD15" s="346"/>
      <c r="AE15" s="347"/>
      <c r="AF15" s="346"/>
      <c r="AG15" s="346"/>
      <c r="AH15" s="346"/>
      <c r="AI15" s="380"/>
      <c r="AJ15" s="381"/>
      <c r="AK15" s="382"/>
      <c r="AL15" s="382"/>
      <c r="AM15" s="382"/>
      <c r="AN15" s="383"/>
      <c r="AO15" s="392"/>
      <c r="AP15" s="393"/>
      <c r="AQ15" s="393"/>
      <c r="AR15" s="393"/>
      <c r="AS15" s="393"/>
      <c r="AT15" s="393"/>
      <c r="AU15" s="393"/>
      <c r="AV15" s="393"/>
      <c r="AW15" s="393"/>
      <c r="AX15" s="393"/>
      <c r="AY15" s="393"/>
      <c r="AZ15" s="393"/>
      <c r="BA15" s="393"/>
      <c r="BB15" s="393"/>
      <c r="BC15" s="393"/>
      <c r="BD15" s="393"/>
      <c r="BE15" s="393"/>
      <c r="BF15" s="393"/>
      <c r="BG15" s="394"/>
      <c r="BH15" s="28">
        <f t="shared" si="2"/>
      </c>
      <c r="BI15" s="28">
        <f>IF(ISERROR(VLOOKUP(BH15,'単価設定'!$G$3:$K$7,2,FALSE)),"",VLOOKUP(BH15,'単価設定'!$G$3:$K$7,2,FALSE))</f>
      </c>
      <c r="BJ15" s="26">
        <f>IF(BI15&lt;&gt;"",IF(COUNTIF(BI$12:BI15,BI15)=1,ROW(),""),"")</f>
      </c>
      <c r="BK15" s="26">
        <f t="shared" si="0"/>
      </c>
      <c r="BO15" s="395" t="s">
        <v>60</v>
      </c>
      <c r="BP15" s="390"/>
      <c r="BQ15" s="390"/>
      <c r="BR15" s="390"/>
      <c r="BS15" s="390"/>
      <c r="BT15" s="390"/>
      <c r="BU15" s="390"/>
      <c r="BV15" s="390"/>
      <c r="BW15" s="390"/>
      <c r="BX15" s="390"/>
      <c r="BY15" s="390"/>
      <c r="BZ15" s="390"/>
      <c r="CA15" s="390"/>
      <c r="CB15" s="390"/>
      <c r="CC15" s="390"/>
      <c r="CD15" s="390"/>
      <c r="CE15" s="390"/>
      <c r="CF15" s="396"/>
      <c r="CG15" s="389">
        <f>IF(ISERROR(Z6),0,Z6)</f>
        <v>0</v>
      </c>
      <c r="CH15" s="390"/>
      <c r="CI15" s="390"/>
      <c r="CJ15" s="390"/>
      <c r="CK15" s="390"/>
      <c r="CL15" s="390"/>
      <c r="CM15" s="390"/>
      <c r="CN15" s="390"/>
      <c r="CO15" s="390"/>
      <c r="CP15" s="391"/>
      <c r="CQ15" s="49"/>
      <c r="CR15" s="49"/>
      <c r="CS15" s="49"/>
      <c r="CT15" s="49"/>
      <c r="CU15" s="49"/>
      <c r="CV15" s="49"/>
      <c r="CX15" s="22"/>
      <c r="CY15" s="22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O15" s="28">
        <f t="shared" si="3"/>
        <v>0</v>
      </c>
    </row>
    <row r="16" spans="1:145" ht="18" customHeight="1" thickBot="1">
      <c r="A16" s="375"/>
      <c r="B16" s="376"/>
      <c r="C16" s="376"/>
      <c r="D16" s="377">
        <f>IF(A16&lt;&gt;"",TEXT(DATE(YEAR('請求書'!$D$20),MONTH('請求書'!$D$20),$A16),"AAA"),"")</f>
      </c>
      <c r="E16" s="378"/>
      <c r="F16" s="379"/>
      <c r="G16" s="341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3">
        <f t="shared" si="1"/>
        <v>0</v>
      </c>
      <c r="T16" s="344"/>
      <c r="U16" s="344"/>
      <c r="V16" s="344"/>
      <c r="W16" s="345"/>
      <c r="X16" s="346"/>
      <c r="Y16" s="346"/>
      <c r="Z16" s="346"/>
      <c r="AA16" s="346"/>
      <c r="AB16" s="346"/>
      <c r="AC16" s="346"/>
      <c r="AD16" s="346"/>
      <c r="AE16" s="347"/>
      <c r="AF16" s="346"/>
      <c r="AG16" s="346"/>
      <c r="AH16" s="346"/>
      <c r="AI16" s="380"/>
      <c r="AJ16" s="381"/>
      <c r="AK16" s="382"/>
      <c r="AL16" s="382"/>
      <c r="AM16" s="382"/>
      <c r="AN16" s="383"/>
      <c r="AO16" s="392"/>
      <c r="AP16" s="393"/>
      <c r="AQ16" s="393"/>
      <c r="AR16" s="393"/>
      <c r="AS16" s="393"/>
      <c r="AT16" s="393"/>
      <c r="AU16" s="393"/>
      <c r="AV16" s="393"/>
      <c r="AW16" s="393"/>
      <c r="AX16" s="393"/>
      <c r="AY16" s="393"/>
      <c r="AZ16" s="393"/>
      <c r="BA16" s="393"/>
      <c r="BB16" s="393"/>
      <c r="BC16" s="393"/>
      <c r="BD16" s="393"/>
      <c r="BE16" s="393"/>
      <c r="BF16" s="393"/>
      <c r="BG16" s="394"/>
      <c r="BH16" s="28">
        <f t="shared" si="2"/>
      </c>
      <c r="BI16" s="28">
        <f>IF(ISERROR(VLOOKUP(BH16,'単価設定'!$G$3:$K$7,2,FALSE)),"",VLOOKUP(BH16,'単価設定'!$G$3:$K$7,2,FALSE))</f>
      </c>
      <c r="BJ16" s="26">
        <f>IF(BI16&lt;&gt;"",IF(COUNTIF(BI$12:BI16,BI16)=1,ROW(),""),"")</f>
      </c>
      <c r="BK16" s="26">
        <f t="shared" si="0"/>
      </c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8"/>
      <c r="DI16" s="48"/>
      <c r="DJ16" s="48"/>
      <c r="DK16" s="48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O16" s="28">
        <f t="shared" si="3"/>
        <v>0</v>
      </c>
    </row>
    <row r="17" spans="1:145" ht="18" customHeight="1" thickBot="1">
      <c r="A17" s="375"/>
      <c r="B17" s="376"/>
      <c r="C17" s="376"/>
      <c r="D17" s="377">
        <f>IF(A17&lt;&gt;"",TEXT(DATE(YEAR('請求書'!$D$20),MONTH('請求書'!$D$20),$A17),"AAA"),"")</f>
      </c>
      <c r="E17" s="378"/>
      <c r="F17" s="379"/>
      <c r="G17" s="341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3">
        <f t="shared" si="1"/>
        <v>0</v>
      </c>
      <c r="T17" s="344"/>
      <c r="U17" s="344"/>
      <c r="V17" s="344"/>
      <c r="W17" s="345"/>
      <c r="X17" s="346"/>
      <c r="Y17" s="346"/>
      <c r="Z17" s="346"/>
      <c r="AA17" s="346"/>
      <c r="AB17" s="346"/>
      <c r="AC17" s="346"/>
      <c r="AD17" s="346"/>
      <c r="AE17" s="347"/>
      <c r="AF17" s="346"/>
      <c r="AG17" s="346"/>
      <c r="AH17" s="346"/>
      <c r="AI17" s="380"/>
      <c r="AJ17" s="381"/>
      <c r="AK17" s="382"/>
      <c r="AL17" s="382"/>
      <c r="AM17" s="382"/>
      <c r="AN17" s="383"/>
      <c r="AO17" s="392"/>
      <c r="AP17" s="393"/>
      <c r="AQ17" s="393"/>
      <c r="AR17" s="393"/>
      <c r="AS17" s="393"/>
      <c r="AT17" s="393"/>
      <c r="AU17" s="393"/>
      <c r="AV17" s="393"/>
      <c r="AW17" s="393"/>
      <c r="AX17" s="393"/>
      <c r="AY17" s="393"/>
      <c r="AZ17" s="393"/>
      <c r="BA17" s="393"/>
      <c r="BB17" s="393"/>
      <c r="BC17" s="393"/>
      <c r="BD17" s="393"/>
      <c r="BE17" s="393"/>
      <c r="BF17" s="393"/>
      <c r="BG17" s="394"/>
      <c r="BH17" s="28">
        <f t="shared" si="2"/>
      </c>
      <c r="BI17" s="28">
        <f>IF(ISERROR(VLOOKUP(BH17,'単価設定'!$G$3:$K$7,2,FALSE)),"",VLOOKUP(BH17,'単価設定'!$G$3:$K$7,2,FALSE))</f>
      </c>
      <c r="BJ17" s="26">
        <f>IF(BI17&lt;&gt;"",IF(COUNTIF(BI$12:BI17,BI17)=1,ROW(),""),"")</f>
      </c>
      <c r="BK17" s="26">
        <f t="shared" si="0"/>
      </c>
      <c r="BN17" s="58"/>
      <c r="BO17" s="402" t="s">
        <v>61</v>
      </c>
      <c r="BP17" s="403"/>
      <c r="BQ17" s="314"/>
      <c r="BR17" s="314"/>
      <c r="BS17" s="314"/>
      <c r="BT17" s="314"/>
      <c r="BU17" s="314"/>
      <c r="BV17" s="314"/>
      <c r="BW17" s="314"/>
      <c r="BX17" s="314"/>
      <c r="BY17" s="314"/>
      <c r="BZ17" s="314"/>
      <c r="CA17" s="314"/>
      <c r="CB17" s="314"/>
      <c r="CC17" s="404"/>
      <c r="CD17" s="408" t="s">
        <v>62</v>
      </c>
      <c r="CE17" s="397"/>
      <c r="CF17" s="397"/>
      <c r="CG17" s="397"/>
      <c r="CH17" s="397"/>
      <c r="CI17" s="397"/>
      <c r="CJ17" s="397"/>
      <c r="CK17" s="397"/>
      <c r="CL17" s="397"/>
      <c r="CM17" s="398"/>
      <c r="CN17" s="410" t="e">
        <f>VLOOKUP(INT($G$4),'受給者一覧'!$B$3:$AZ$500,50,FALSE)&amp;""</f>
        <v>#VALUE!</v>
      </c>
      <c r="CO17" s="411"/>
      <c r="CP17" s="411"/>
      <c r="CQ17" s="411"/>
      <c r="CR17" s="411"/>
      <c r="CS17" s="411"/>
      <c r="CT17" s="411"/>
      <c r="CU17" s="411"/>
      <c r="CV17" s="411"/>
      <c r="CW17" s="411"/>
      <c r="CX17" s="411"/>
      <c r="CY17" s="411"/>
      <c r="CZ17" s="411"/>
      <c r="DA17" s="411"/>
      <c r="DB17" s="411"/>
      <c r="DC17" s="411"/>
      <c r="DD17" s="411"/>
      <c r="DE17" s="411"/>
      <c r="DF17" s="411"/>
      <c r="DG17" s="412"/>
      <c r="DH17" s="395" t="s">
        <v>63</v>
      </c>
      <c r="DI17" s="397"/>
      <c r="DJ17" s="397"/>
      <c r="DK17" s="397"/>
      <c r="DL17" s="397"/>
      <c r="DM17" s="397"/>
      <c r="DN17" s="397"/>
      <c r="DO17" s="398"/>
      <c r="DP17" s="413"/>
      <c r="DQ17" s="414"/>
      <c r="DR17" s="395" t="s">
        <v>64</v>
      </c>
      <c r="DS17" s="397"/>
      <c r="DT17" s="397"/>
      <c r="DU17" s="397"/>
      <c r="DV17" s="397"/>
      <c r="DW17" s="397"/>
      <c r="DX17" s="397"/>
      <c r="DY17" s="397"/>
      <c r="DZ17" s="397"/>
      <c r="EA17" s="397"/>
      <c r="EB17" s="398"/>
      <c r="EC17" s="399"/>
      <c r="ED17" s="400"/>
      <c r="EE17" s="400"/>
      <c r="EF17" s="400"/>
      <c r="EG17" s="400"/>
      <c r="EH17" s="400"/>
      <c r="EI17" s="400"/>
      <c r="EJ17" s="400"/>
      <c r="EK17" s="400"/>
      <c r="EL17" s="401"/>
      <c r="EO17" s="28">
        <f t="shared" si="3"/>
        <v>0</v>
      </c>
    </row>
    <row r="18" spans="1:145" ht="18" customHeight="1" thickBot="1">
      <c r="A18" s="375"/>
      <c r="B18" s="376"/>
      <c r="C18" s="376"/>
      <c r="D18" s="377">
        <f>IF(A18&lt;&gt;"",TEXT(DATE(YEAR('請求書'!$D$20),MONTH('請求書'!$D$20),$A18),"AAA"),"")</f>
      </c>
      <c r="E18" s="378"/>
      <c r="F18" s="379"/>
      <c r="G18" s="341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3">
        <f t="shared" si="1"/>
        <v>0</v>
      </c>
      <c r="T18" s="344"/>
      <c r="U18" s="344"/>
      <c r="V18" s="344"/>
      <c r="W18" s="345"/>
      <c r="X18" s="346"/>
      <c r="Y18" s="346"/>
      <c r="Z18" s="346"/>
      <c r="AA18" s="346"/>
      <c r="AB18" s="346"/>
      <c r="AC18" s="346"/>
      <c r="AD18" s="346"/>
      <c r="AE18" s="347"/>
      <c r="AF18" s="346"/>
      <c r="AG18" s="346"/>
      <c r="AH18" s="346"/>
      <c r="AI18" s="380"/>
      <c r="AJ18" s="381"/>
      <c r="AK18" s="382"/>
      <c r="AL18" s="382"/>
      <c r="AM18" s="382"/>
      <c r="AN18" s="383"/>
      <c r="AO18" s="392"/>
      <c r="AP18" s="393"/>
      <c r="AQ18" s="393"/>
      <c r="AR18" s="393"/>
      <c r="AS18" s="393"/>
      <c r="AT18" s="393"/>
      <c r="AU18" s="393"/>
      <c r="AV18" s="393"/>
      <c r="AW18" s="393"/>
      <c r="AX18" s="393"/>
      <c r="AY18" s="393"/>
      <c r="AZ18" s="393"/>
      <c r="BA18" s="393"/>
      <c r="BB18" s="393"/>
      <c r="BC18" s="393"/>
      <c r="BD18" s="393"/>
      <c r="BE18" s="393"/>
      <c r="BF18" s="393"/>
      <c r="BG18" s="394"/>
      <c r="BH18" s="28">
        <f t="shared" si="2"/>
      </c>
      <c r="BI18" s="28">
        <f>IF(ISERROR(VLOOKUP(BH18,'単価設定'!$G$3:$K$7,2,FALSE)),"",VLOOKUP(BH18,'単価設定'!$G$3:$K$7,2,FALSE))</f>
      </c>
      <c r="BJ18" s="26">
        <f>IF(BI18&lt;&gt;"",IF(COUNTIF(BI$12:BI18,BI18)=1,ROW(),""),"")</f>
      </c>
      <c r="BK18" s="26">
        <f t="shared" si="0"/>
      </c>
      <c r="BO18" s="405"/>
      <c r="BP18" s="406"/>
      <c r="BQ18" s="406"/>
      <c r="BR18" s="406"/>
      <c r="BS18" s="406"/>
      <c r="BT18" s="406"/>
      <c r="BU18" s="406"/>
      <c r="BV18" s="406"/>
      <c r="BW18" s="406"/>
      <c r="BX18" s="406"/>
      <c r="BY18" s="406"/>
      <c r="BZ18" s="406"/>
      <c r="CA18" s="406"/>
      <c r="CB18" s="406"/>
      <c r="CC18" s="407"/>
      <c r="CD18" s="409" t="s">
        <v>65</v>
      </c>
      <c r="CE18" s="409"/>
      <c r="CF18" s="409"/>
      <c r="CG18" s="409"/>
      <c r="CH18" s="409"/>
      <c r="CI18" s="409"/>
      <c r="CJ18" s="409"/>
      <c r="CK18" s="409"/>
      <c r="CL18" s="409"/>
      <c r="CM18" s="408" t="e">
        <f>VLOOKUP(INT($G$4),'受給者一覧'!$B$3:$AZ$500,51,FALSE)&amp;""</f>
        <v>#VALUE!</v>
      </c>
      <c r="CN18" s="390"/>
      <c r="CO18" s="390"/>
      <c r="CP18" s="390"/>
      <c r="CQ18" s="390"/>
      <c r="CR18" s="390"/>
      <c r="CS18" s="390"/>
      <c r="CT18" s="390"/>
      <c r="CU18" s="390"/>
      <c r="CV18" s="390"/>
      <c r="CW18" s="390"/>
      <c r="CX18" s="390"/>
      <c r="CY18" s="390"/>
      <c r="CZ18" s="390"/>
      <c r="DA18" s="390"/>
      <c r="DB18" s="390"/>
      <c r="DC18" s="390"/>
      <c r="DD18" s="390"/>
      <c r="DE18" s="390"/>
      <c r="DF18" s="390"/>
      <c r="DG18" s="390"/>
      <c r="DH18" s="390"/>
      <c r="DI18" s="390"/>
      <c r="DJ18" s="390"/>
      <c r="DK18" s="390"/>
      <c r="DL18" s="390"/>
      <c r="DM18" s="390"/>
      <c r="DN18" s="390"/>
      <c r="DO18" s="390"/>
      <c r="DP18" s="390"/>
      <c r="DQ18" s="390"/>
      <c r="DR18" s="390"/>
      <c r="DS18" s="390"/>
      <c r="DT18" s="390"/>
      <c r="DU18" s="390"/>
      <c r="DV18" s="390"/>
      <c r="DW18" s="390"/>
      <c r="DX18" s="390"/>
      <c r="DY18" s="390"/>
      <c r="DZ18" s="390"/>
      <c r="EA18" s="390"/>
      <c r="EB18" s="390"/>
      <c r="EC18" s="390"/>
      <c r="ED18" s="390"/>
      <c r="EE18" s="390"/>
      <c r="EF18" s="390"/>
      <c r="EG18" s="390"/>
      <c r="EH18" s="390"/>
      <c r="EI18" s="390"/>
      <c r="EJ18" s="390"/>
      <c r="EK18" s="390"/>
      <c r="EL18" s="391"/>
      <c r="EO18" s="28">
        <f t="shared" si="3"/>
        <v>0</v>
      </c>
    </row>
    <row r="19" spans="1:145" ht="18" customHeight="1" thickBot="1">
      <c r="A19" s="375"/>
      <c r="B19" s="376"/>
      <c r="C19" s="376"/>
      <c r="D19" s="377">
        <f>IF(A19&lt;&gt;"",TEXT(DATE(YEAR('請求書'!$D$20),MONTH('請求書'!$D$20),$A19),"AAA"),"")</f>
      </c>
      <c r="E19" s="378"/>
      <c r="F19" s="379"/>
      <c r="G19" s="341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3">
        <f t="shared" si="1"/>
        <v>0</v>
      </c>
      <c r="T19" s="344"/>
      <c r="U19" s="344"/>
      <c r="V19" s="344"/>
      <c r="W19" s="345"/>
      <c r="X19" s="346"/>
      <c r="Y19" s="346"/>
      <c r="Z19" s="346"/>
      <c r="AA19" s="346"/>
      <c r="AB19" s="346"/>
      <c r="AC19" s="346"/>
      <c r="AD19" s="346"/>
      <c r="AE19" s="347"/>
      <c r="AF19" s="346"/>
      <c r="AG19" s="346"/>
      <c r="AH19" s="346"/>
      <c r="AI19" s="380"/>
      <c r="AJ19" s="381"/>
      <c r="AK19" s="382"/>
      <c r="AL19" s="382"/>
      <c r="AM19" s="382"/>
      <c r="AN19" s="383"/>
      <c r="AO19" s="392"/>
      <c r="AP19" s="393"/>
      <c r="AQ19" s="393"/>
      <c r="AR19" s="393"/>
      <c r="AS19" s="393"/>
      <c r="AT19" s="393"/>
      <c r="AU19" s="393"/>
      <c r="AV19" s="393"/>
      <c r="AW19" s="393"/>
      <c r="AX19" s="393"/>
      <c r="AY19" s="393"/>
      <c r="AZ19" s="393"/>
      <c r="BA19" s="393"/>
      <c r="BB19" s="393"/>
      <c r="BC19" s="393"/>
      <c r="BD19" s="393"/>
      <c r="BE19" s="393"/>
      <c r="BF19" s="393"/>
      <c r="BG19" s="394"/>
      <c r="BH19" s="28">
        <f t="shared" si="2"/>
      </c>
      <c r="BI19" s="28">
        <f>IF(ISERROR(VLOOKUP(BH19,'単価設定'!$G$3:$K$7,2,FALSE)),"",VLOOKUP(BH19,'単価設定'!$G$3:$K$7,2,FALSE))</f>
      </c>
      <c r="BJ19" s="26">
        <f>IF(BI19&lt;&gt;"",IF(COUNTIF(BI$12:BI19,BI19)=1,ROW(),""),"")</f>
      </c>
      <c r="BK19" s="26">
        <f t="shared" si="0"/>
      </c>
      <c r="EO19" s="28">
        <f t="shared" si="3"/>
        <v>0</v>
      </c>
    </row>
    <row r="20" spans="1:145" ht="18" customHeight="1">
      <c r="A20" s="375"/>
      <c r="B20" s="376"/>
      <c r="C20" s="376"/>
      <c r="D20" s="377">
        <f>IF(A20&lt;&gt;"",TEXT(DATE(YEAR('請求書'!$D$20),MONTH('請求書'!$D$20),$A20),"AAA"),"")</f>
      </c>
      <c r="E20" s="378"/>
      <c r="F20" s="379"/>
      <c r="G20" s="341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3">
        <f t="shared" si="1"/>
        <v>0</v>
      </c>
      <c r="T20" s="344"/>
      <c r="U20" s="344"/>
      <c r="V20" s="344"/>
      <c r="W20" s="345"/>
      <c r="X20" s="346"/>
      <c r="Y20" s="346"/>
      <c r="Z20" s="346"/>
      <c r="AA20" s="346"/>
      <c r="AB20" s="346"/>
      <c r="AC20" s="346"/>
      <c r="AD20" s="346"/>
      <c r="AE20" s="347"/>
      <c r="AF20" s="346"/>
      <c r="AG20" s="346"/>
      <c r="AH20" s="346"/>
      <c r="AI20" s="380"/>
      <c r="AJ20" s="381"/>
      <c r="AK20" s="382"/>
      <c r="AL20" s="382"/>
      <c r="AM20" s="382"/>
      <c r="AN20" s="383"/>
      <c r="AO20" s="392"/>
      <c r="AP20" s="393"/>
      <c r="AQ20" s="393"/>
      <c r="AR20" s="393"/>
      <c r="AS20" s="393"/>
      <c r="AT20" s="393"/>
      <c r="AU20" s="393"/>
      <c r="AV20" s="393"/>
      <c r="AW20" s="393"/>
      <c r="AX20" s="393"/>
      <c r="AY20" s="393"/>
      <c r="AZ20" s="393"/>
      <c r="BA20" s="393"/>
      <c r="BB20" s="393"/>
      <c r="BC20" s="393"/>
      <c r="BD20" s="393"/>
      <c r="BE20" s="393"/>
      <c r="BF20" s="393"/>
      <c r="BG20" s="394"/>
      <c r="BH20" s="28">
        <f t="shared" si="2"/>
      </c>
      <c r="BI20" s="28">
        <f>IF(ISERROR(VLOOKUP(BH20,'単価設定'!$G$3:$K$7,2,FALSE)),"",VLOOKUP(BH20,'単価設定'!$G$3:$K$7,2,FALSE))</f>
      </c>
      <c r="BJ20" s="26">
        <f>IF(BI20&lt;&gt;"",IF(COUNTIF(BI$12:BI20,BI20)=1,ROW(),""),"")</f>
      </c>
      <c r="BK20" s="26">
        <f t="shared" si="0"/>
      </c>
      <c r="BN20" s="58"/>
      <c r="BO20" s="436" t="s">
        <v>66</v>
      </c>
      <c r="BP20" s="437"/>
      <c r="BQ20" s="438"/>
      <c r="BR20" s="419" t="s">
        <v>67</v>
      </c>
      <c r="BS20" s="420"/>
      <c r="BT20" s="420"/>
      <c r="BU20" s="420"/>
      <c r="BV20" s="420"/>
      <c r="BW20" s="420"/>
      <c r="BX20" s="420"/>
      <c r="BY20" s="420"/>
      <c r="BZ20" s="420"/>
      <c r="CA20" s="420"/>
      <c r="CB20" s="420"/>
      <c r="CC20" s="420"/>
      <c r="CD20" s="420"/>
      <c r="CE20" s="420"/>
      <c r="CF20" s="420"/>
      <c r="CG20" s="420"/>
      <c r="CH20" s="421"/>
      <c r="CI20" s="415" t="s">
        <v>68</v>
      </c>
      <c r="CJ20" s="416"/>
      <c r="CK20" s="416"/>
      <c r="CL20" s="416"/>
      <c r="CM20" s="416"/>
      <c r="CN20" s="416"/>
      <c r="CO20" s="416"/>
      <c r="CP20" s="416"/>
      <c r="CQ20" s="416"/>
      <c r="CR20" s="416"/>
      <c r="CS20" s="416"/>
      <c r="CT20" s="416"/>
      <c r="CU20" s="417"/>
      <c r="CV20" s="418"/>
      <c r="CW20" s="415" t="s">
        <v>69</v>
      </c>
      <c r="CX20" s="416"/>
      <c r="CY20" s="416"/>
      <c r="CZ20" s="416"/>
      <c r="DA20" s="416"/>
      <c r="DB20" s="416"/>
      <c r="DC20" s="416"/>
      <c r="DD20" s="416"/>
      <c r="DE20" s="416"/>
      <c r="DF20" s="422"/>
      <c r="DG20" s="423" t="s">
        <v>70</v>
      </c>
      <c r="DH20" s="424"/>
      <c r="DI20" s="424"/>
      <c r="DJ20" s="425"/>
      <c r="DK20" s="426" t="s">
        <v>71</v>
      </c>
      <c r="DL20" s="427"/>
      <c r="DM20" s="427"/>
      <c r="DN20" s="427"/>
      <c r="DO20" s="427"/>
      <c r="DP20" s="427"/>
      <c r="DQ20" s="427"/>
      <c r="DR20" s="427"/>
      <c r="DS20" s="427"/>
      <c r="DT20" s="427"/>
      <c r="DU20" s="427"/>
      <c r="DV20" s="428"/>
      <c r="DW20" s="429" t="s">
        <v>72</v>
      </c>
      <c r="DX20" s="430"/>
      <c r="DY20" s="430"/>
      <c r="DZ20" s="430"/>
      <c r="EA20" s="430"/>
      <c r="EB20" s="430"/>
      <c r="EC20" s="430"/>
      <c r="ED20" s="430"/>
      <c r="EE20" s="430"/>
      <c r="EF20" s="430"/>
      <c r="EG20" s="431"/>
      <c r="EH20" s="432"/>
      <c r="EI20" s="433" t="s">
        <v>24</v>
      </c>
      <c r="EJ20" s="434"/>
      <c r="EK20" s="434"/>
      <c r="EL20" s="435"/>
      <c r="EO20" s="28">
        <f t="shared" si="3"/>
        <v>0</v>
      </c>
    </row>
    <row r="21" spans="1:145" ht="18" customHeight="1">
      <c r="A21" s="375"/>
      <c r="B21" s="376"/>
      <c r="C21" s="376"/>
      <c r="D21" s="377">
        <f>IF(A21&lt;&gt;"",TEXT(DATE(YEAR('請求書'!$D$20),MONTH('請求書'!$D$20),$A21),"AAA"),"")</f>
      </c>
      <c r="E21" s="378"/>
      <c r="F21" s="379"/>
      <c r="G21" s="341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3">
        <f t="shared" si="1"/>
        <v>0</v>
      </c>
      <c r="T21" s="344"/>
      <c r="U21" s="344"/>
      <c r="V21" s="344"/>
      <c r="W21" s="345"/>
      <c r="X21" s="346"/>
      <c r="Y21" s="346"/>
      <c r="Z21" s="346"/>
      <c r="AA21" s="346"/>
      <c r="AB21" s="346"/>
      <c r="AC21" s="346"/>
      <c r="AD21" s="346"/>
      <c r="AE21" s="347"/>
      <c r="AF21" s="346"/>
      <c r="AG21" s="346"/>
      <c r="AH21" s="346"/>
      <c r="AI21" s="380"/>
      <c r="AJ21" s="381"/>
      <c r="AK21" s="382"/>
      <c r="AL21" s="382"/>
      <c r="AM21" s="382"/>
      <c r="AN21" s="383"/>
      <c r="AO21" s="392"/>
      <c r="AP21" s="393"/>
      <c r="AQ21" s="393"/>
      <c r="AR21" s="393"/>
      <c r="AS21" s="393"/>
      <c r="AT21" s="393"/>
      <c r="AU21" s="393"/>
      <c r="AV21" s="393"/>
      <c r="AW21" s="393"/>
      <c r="AX21" s="393"/>
      <c r="AY21" s="393"/>
      <c r="AZ21" s="393"/>
      <c r="BA21" s="393"/>
      <c r="BB21" s="393"/>
      <c r="BC21" s="393"/>
      <c r="BD21" s="393"/>
      <c r="BE21" s="393"/>
      <c r="BF21" s="393"/>
      <c r="BG21" s="394"/>
      <c r="BH21" s="28">
        <f t="shared" si="2"/>
      </c>
      <c r="BI21" s="28">
        <f>IF(ISERROR(VLOOKUP(BH21,'単価設定'!$G$3:$K$7,2,FALSE)),"",VLOOKUP(BH21,'単価設定'!$G$3:$K$7,2,FALSE))</f>
      </c>
      <c r="BJ21" s="26">
        <f>IF(BI21&lt;&gt;"",IF(COUNTIF(BI$12:BI21,BI21)=1,ROW(),""),"")</f>
      </c>
      <c r="BK21" s="26">
        <f t="shared" si="0"/>
      </c>
      <c r="BN21" s="56"/>
      <c r="BO21" s="439"/>
      <c r="BP21" s="440"/>
      <c r="BQ21" s="441"/>
      <c r="BR21" s="448">
        <f>IF(ISERROR(VLOOKUP(CI21,'単価設定'!$H$3:$K$7,2,FALSE)),"",VLOOKUP(CI21,'単価設定'!$H$3:$K$7,2,FALSE))</f>
      </c>
      <c r="BS21" s="449"/>
      <c r="BT21" s="449"/>
      <c r="BU21" s="449"/>
      <c r="BV21" s="449"/>
      <c r="BW21" s="449"/>
      <c r="BX21" s="449"/>
      <c r="BY21" s="449"/>
      <c r="BZ21" s="449"/>
      <c r="CA21" s="449"/>
      <c r="CB21" s="449"/>
      <c r="CC21" s="449"/>
      <c r="CD21" s="449"/>
      <c r="CE21" s="449"/>
      <c r="CF21" s="449"/>
      <c r="CG21" s="449"/>
      <c r="CH21" s="450"/>
      <c r="CI21" s="451">
        <f aca="true" t="shared" si="4" ref="CI21:CI31">TEXT(IF(ISERROR(SMALL(BK$1:BK$65536,ROW(A1))),"",SMALL(BK$1:BK$65536,ROW(A1))),"000000")</f>
      </c>
      <c r="CJ21" s="452"/>
      <c r="CK21" s="452"/>
      <c r="CL21" s="452"/>
      <c r="CM21" s="452"/>
      <c r="CN21" s="452"/>
      <c r="CO21" s="452"/>
      <c r="CP21" s="452"/>
      <c r="CQ21" s="452"/>
      <c r="CR21" s="452"/>
      <c r="CS21" s="452"/>
      <c r="CT21" s="452"/>
      <c r="CU21" s="452"/>
      <c r="CV21" s="453"/>
      <c r="CW21" s="454">
        <f>IF(ISERROR(VLOOKUP(CI21,'単価設定'!$H$3:$K$7,4,FALSE)),"",VLOOKUP(CI21,'単価設定'!$H$3:$K$7,4,FALSE))</f>
      </c>
      <c r="CX21" s="455"/>
      <c r="CY21" s="455"/>
      <c r="CZ21" s="455"/>
      <c r="DA21" s="455"/>
      <c r="DB21" s="455"/>
      <c r="DC21" s="455"/>
      <c r="DD21" s="455"/>
      <c r="DE21" s="455"/>
      <c r="DF21" s="456"/>
      <c r="DG21" s="457">
        <f aca="true" t="shared" si="5" ref="DG21:DG31">IF(CI21&lt;&gt;"",COUNTIF(BI$1:BI$65536,CI21),"")</f>
      </c>
      <c r="DH21" s="458"/>
      <c r="DI21" s="458"/>
      <c r="DJ21" s="459"/>
      <c r="DK21" s="460">
        <f aca="true" t="shared" si="6" ref="DK21:DK35">IF(CI21="","",CW21*DG21)</f>
      </c>
      <c r="DL21" s="461"/>
      <c r="DM21" s="461"/>
      <c r="DN21" s="461"/>
      <c r="DO21" s="461"/>
      <c r="DP21" s="461"/>
      <c r="DQ21" s="461"/>
      <c r="DR21" s="461"/>
      <c r="DS21" s="461"/>
      <c r="DT21" s="461"/>
      <c r="DU21" s="461"/>
      <c r="DV21" s="462"/>
      <c r="DW21" s="460">
        <f aca="true" t="shared" si="7" ref="DW21:DW34">IF(CI21="","",DK21*0.1)</f>
      </c>
      <c r="DX21" s="461"/>
      <c r="DY21" s="461"/>
      <c r="DZ21" s="461"/>
      <c r="EA21" s="461"/>
      <c r="EB21" s="461"/>
      <c r="EC21" s="461"/>
      <c r="ED21" s="461"/>
      <c r="EE21" s="461"/>
      <c r="EF21" s="461"/>
      <c r="EG21" s="461"/>
      <c r="EH21" s="462"/>
      <c r="EI21" s="445"/>
      <c r="EJ21" s="274"/>
      <c r="EK21" s="446"/>
      <c r="EL21" s="447"/>
      <c r="EN21" s="21">
        <f>IF(ISERROR(VLOOKUP(CI21,'単価設定'!$H$3:$L$7,5,FALSE)),"",VLOOKUP(CI21,'単価設定'!$H$3:$L$7,5,FALSE)*DG21)</f>
      </c>
      <c r="EO21" s="28">
        <f t="shared" si="3"/>
        <v>0</v>
      </c>
    </row>
    <row r="22" spans="1:145" ht="18" customHeight="1">
      <c r="A22" s="375"/>
      <c r="B22" s="376"/>
      <c r="C22" s="376"/>
      <c r="D22" s="377">
        <f>IF(A22&lt;&gt;"",TEXT(DATE(YEAR('請求書'!$D$20),MONTH('請求書'!$D$20),$A22),"AAA"),"")</f>
      </c>
      <c r="E22" s="378"/>
      <c r="F22" s="379"/>
      <c r="G22" s="341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3">
        <f t="shared" si="1"/>
        <v>0</v>
      </c>
      <c r="T22" s="344"/>
      <c r="U22" s="344"/>
      <c r="V22" s="344"/>
      <c r="W22" s="345"/>
      <c r="X22" s="346"/>
      <c r="Y22" s="346"/>
      <c r="Z22" s="346"/>
      <c r="AA22" s="346"/>
      <c r="AB22" s="346"/>
      <c r="AC22" s="346"/>
      <c r="AD22" s="346"/>
      <c r="AE22" s="347"/>
      <c r="AF22" s="346"/>
      <c r="AG22" s="346"/>
      <c r="AH22" s="346"/>
      <c r="AI22" s="380"/>
      <c r="AJ22" s="381"/>
      <c r="AK22" s="382"/>
      <c r="AL22" s="382"/>
      <c r="AM22" s="382"/>
      <c r="AN22" s="383"/>
      <c r="AO22" s="392"/>
      <c r="AP22" s="393"/>
      <c r="AQ22" s="393"/>
      <c r="AR22" s="393"/>
      <c r="AS22" s="393"/>
      <c r="AT22" s="393"/>
      <c r="AU22" s="393"/>
      <c r="AV22" s="393"/>
      <c r="AW22" s="393"/>
      <c r="AX22" s="393"/>
      <c r="AY22" s="393"/>
      <c r="AZ22" s="393"/>
      <c r="BA22" s="393"/>
      <c r="BB22" s="393"/>
      <c r="BC22" s="393"/>
      <c r="BD22" s="393"/>
      <c r="BE22" s="393"/>
      <c r="BF22" s="393"/>
      <c r="BG22" s="394"/>
      <c r="BH22" s="28">
        <f t="shared" si="2"/>
      </c>
      <c r="BI22" s="28">
        <f>IF(ISERROR(VLOOKUP(BH22,'単価設定'!$G$3:$K$7,2,FALSE)),"",VLOOKUP(BH22,'単価設定'!$G$3:$K$7,2,FALSE))</f>
      </c>
      <c r="BJ22" s="26">
        <f>IF(BI22&lt;&gt;"",IF(COUNTIF(BI$12:BI22,BI22)=1,ROW(),""),"")</f>
      </c>
      <c r="BK22" s="26">
        <f t="shared" si="0"/>
      </c>
      <c r="BO22" s="439"/>
      <c r="BP22" s="440"/>
      <c r="BQ22" s="441"/>
      <c r="BR22" s="448">
        <f>IF(ISERROR(VLOOKUP(CI22,'単価設定'!$H$3:$K$7,2,FALSE)),"",VLOOKUP(CI22,'単価設定'!$H$3:$K$7,2,FALSE))</f>
      </c>
      <c r="BS22" s="449"/>
      <c r="BT22" s="449"/>
      <c r="BU22" s="449"/>
      <c r="BV22" s="449"/>
      <c r="BW22" s="449"/>
      <c r="BX22" s="449"/>
      <c r="BY22" s="449"/>
      <c r="BZ22" s="449"/>
      <c r="CA22" s="449"/>
      <c r="CB22" s="449"/>
      <c r="CC22" s="449"/>
      <c r="CD22" s="449"/>
      <c r="CE22" s="449"/>
      <c r="CF22" s="449"/>
      <c r="CG22" s="449"/>
      <c r="CH22" s="450"/>
      <c r="CI22" s="451">
        <f t="shared" si="4"/>
      </c>
      <c r="CJ22" s="452"/>
      <c r="CK22" s="452"/>
      <c r="CL22" s="452"/>
      <c r="CM22" s="452"/>
      <c r="CN22" s="452"/>
      <c r="CO22" s="452"/>
      <c r="CP22" s="452"/>
      <c r="CQ22" s="452"/>
      <c r="CR22" s="452"/>
      <c r="CS22" s="452"/>
      <c r="CT22" s="452"/>
      <c r="CU22" s="452"/>
      <c r="CV22" s="453"/>
      <c r="CW22" s="454">
        <f>IF(ISERROR(VLOOKUP(CI22,'単価設定'!$H$3:$K$7,4,FALSE)),"",VLOOKUP(CI22,'単価設定'!$H$3:$K$7,4,FALSE))</f>
      </c>
      <c r="CX22" s="455"/>
      <c r="CY22" s="455"/>
      <c r="CZ22" s="455"/>
      <c r="DA22" s="455"/>
      <c r="DB22" s="455"/>
      <c r="DC22" s="455"/>
      <c r="DD22" s="455"/>
      <c r="DE22" s="455"/>
      <c r="DF22" s="456"/>
      <c r="DG22" s="457">
        <f t="shared" si="5"/>
      </c>
      <c r="DH22" s="458"/>
      <c r="DI22" s="458"/>
      <c r="DJ22" s="459"/>
      <c r="DK22" s="460">
        <f t="shared" si="6"/>
      </c>
      <c r="DL22" s="461"/>
      <c r="DM22" s="461"/>
      <c r="DN22" s="461"/>
      <c r="DO22" s="461"/>
      <c r="DP22" s="461"/>
      <c r="DQ22" s="461"/>
      <c r="DR22" s="461"/>
      <c r="DS22" s="461"/>
      <c r="DT22" s="461"/>
      <c r="DU22" s="461"/>
      <c r="DV22" s="462"/>
      <c r="DW22" s="460">
        <f t="shared" si="7"/>
      </c>
      <c r="DX22" s="461"/>
      <c r="DY22" s="461"/>
      <c r="DZ22" s="461"/>
      <c r="EA22" s="461"/>
      <c r="EB22" s="461"/>
      <c r="EC22" s="461"/>
      <c r="ED22" s="461"/>
      <c r="EE22" s="461"/>
      <c r="EF22" s="461"/>
      <c r="EG22" s="461"/>
      <c r="EH22" s="462"/>
      <c r="EI22" s="445"/>
      <c r="EJ22" s="274"/>
      <c r="EK22" s="446"/>
      <c r="EL22" s="447"/>
      <c r="EN22" s="21">
        <f>IF(ISERROR(VLOOKUP(CI22,'単価設定'!$H$3:$L$7,5,FALSE)),"",VLOOKUP(CI22,'単価設定'!$H$3:$L$7,5,FALSE)*DG22)</f>
      </c>
      <c r="EO22" s="28">
        <f t="shared" si="3"/>
        <v>0</v>
      </c>
    </row>
    <row r="23" spans="1:145" ht="18" customHeight="1">
      <c r="A23" s="375"/>
      <c r="B23" s="376"/>
      <c r="C23" s="376"/>
      <c r="D23" s="377">
        <f>IF(A23&lt;&gt;"",TEXT(DATE(YEAR('請求書'!$D$20),MONTH('請求書'!$D$20),$A23),"AAA"),"")</f>
      </c>
      <c r="E23" s="378"/>
      <c r="F23" s="379"/>
      <c r="G23" s="341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3">
        <f t="shared" si="1"/>
        <v>0</v>
      </c>
      <c r="T23" s="344"/>
      <c r="U23" s="344"/>
      <c r="V23" s="344"/>
      <c r="W23" s="345"/>
      <c r="X23" s="346"/>
      <c r="Y23" s="346"/>
      <c r="Z23" s="346"/>
      <c r="AA23" s="346"/>
      <c r="AB23" s="346"/>
      <c r="AC23" s="346"/>
      <c r="AD23" s="346"/>
      <c r="AE23" s="347"/>
      <c r="AF23" s="346"/>
      <c r="AG23" s="346"/>
      <c r="AH23" s="346"/>
      <c r="AI23" s="380"/>
      <c r="AJ23" s="381"/>
      <c r="AK23" s="382"/>
      <c r="AL23" s="382"/>
      <c r="AM23" s="382"/>
      <c r="AN23" s="383"/>
      <c r="AO23" s="392"/>
      <c r="AP23" s="393"/>
      <c r="AQ23" s="393"/>
      <c r="AR23" s="393"/>
      <c r="AS23" s="393"/>
      <c r="AT23" s="393"/>
      <c r="AU23" s="393"/>
      <c r="AV23" s="393"/>
      <c r="AW23" s="393"/>
      <c r="AX23" s="393"/>
      <c r="AY23" s="393"/>
      <c r="AZ23" s="393"/>
      <c r="BA23" s="393"/>
      <c r="BB23" s="393"/>
      <c r="BC23" s="393"/>
      <c r="BD23" s="393"/>
      <c r="BE23" s="393"/>
      <c r="BF23" s="393"/>
      <c r="BG23" s="394"/>
      <c r="BH23" s="28">
        <f t="shared" si="2"/>
      </c>
      <c r="BI23" s="28">
        <f>IF(ISERROR(VLOOKUP(BH23,'単価設定'!$G$3:$K$7,2,FALSE)),"",VLOOKUP(BH23,'単価設定'!$G$3:$K$7,2,FALSE))</f>
      </c>
      <c r="BJ23" s="26">
        <f>IF(BI23&lt;&gt;"",IF(COUNTIF(BI$12:BI23,BI23)=1,ROW(),""),"")</f>
      </c>
      <c r="BK23" s="26">
        <f t="shared" si="0"/>
      </c>
      <c r="BO23" s="439"/>
      <c r="BP23" s="440"/>
      <c r="BQ23" s="441"/>
      <c r="BR23" s="448">
        <f>IF(ISERROR(VLOOKUP(CI23,'単価設定'!$H$3:$K$7,2,FALSE)),"",VLOOKUP(CI23,'単価設定'!$H$3:$K$7,2,FALSE))</f>
      </c>
      <c r="BS23" s="449"/>
      <c r="BT23" s="449"/>
      <c r="BU23" s="449"/>
      <c r="BV23" s="449"/>
      <c r="BW23" s="449"/>
      <c r="BX23" s="449"/>
      <c r="BY23" s="449"/>
      <c r="BZ23" s="449"/>
      <c r="CA23" s="449"/>
      <c r="CB23" s="449"/>
      <c r="CC23" s="449"/>
      <c r="CD23" s="449"/>
      <c r="CE23" s="449"/>
      <c r="CF23" s="449"/>
      <c r="CG23" s="449"/>
      <c r="CH23" s="450"/>
      <c r="CI23" s="451">
        <f t="shared" si="4"/>
      </c>
      <c r="CJ23" s="452"/>
      <c r="CK23" s="452"/>
      <c r="CL23" s="452"/>
      <c r="CM23" s="452"/>
      <c r="CN23" s="452"/>
      <c r="CO23" s="452"/>
      <c r="CP23" s="452"/>
      <c r="CQ23" s="452"/>
      <c r="CR23" s="452"/>
      <c r="CS23" s="452"/>
      <c r="CT23" s="452"/>
      <c r="CU23" s="452"/>
      <c r="CV23" s="453"/>
      <c r="CW23" s="454">
        <f>IF(ISERROR(VLOOKUP(CI23,'単価設定'!$H$3:$K$7,4,FALSE)),"",VLOOKUP(CI23,'単価設定'!$H$3:$K$7,4,FALSE))</f>
      </c>
      <c r="CX23" s="455"/>
      <c r="CY23" s="455"/>
      <c r="CZ23" s="455"/>
      <c r="DA23" s="455"/>
      <c r="DB23" s="455"/>
      <c r="DC23" s="455"/>
      <c r="DD23" s="455"/>
      <c r="DE23" s="455"/>
      <c r="DF23" s="456"/>
      <c r="DG23" s="457">
        <f t="shared" si="5"/>
      </c>
      <c r="DH23" s="458"/>
      <c r="DI23" s="458"/>
      <c r="DJ23" s="459"/>
      <c r="DK23" s="460">
        <f t="shared" si="6"/>
      </c>
      <c r="DL23" s="461"/>
      <c r="DM23" s="461"/>
      <c r="DN23" s="461"/>
      <c r="DO23" s="461"/>
      <c r="DP23" s="461"/>
      <c r="DQ23" s="461"/>
      <c r="DR23" s="461"/>
      <c r="DS23" s="461"/>
      <c r="DT23" s="461"/>
      <c r="DU23" s="461"/>
      <c r="DV23" s="462"/>
      <c r="DW23" s="460">
        <f t="shared" si="7"/>
      </c>
      <c r="DX23" s="461"/>
      <c r="DY23" s="461"/>
      <c r="DZ23" s="461"/>
      <c r="EA23" s="461"/>
      <c r="EB23" s="461"/>
      <c r="EC23" s="461"/>
      <c r="ED23" s="461"/>
      <c r="EE23" s="461"/>
      <c r="EF23" s="461"/>
      <c r="EG23" s="461"/>
      <c r="EH23" s="462"/>
      <c r="EI23" s="445"/>
      <c r="EJ23" s="274"/>
      <c r="EK23" s="446"/>
      <c r="EL23" s="447"/>
      <c r="EN23" s="21">
        <f>IF(ISERROR(VLOOKUP(CI23,'単価設定'!$H$3:$L$7,5,FALSE)),"",VLOOKUP(CI23,'単価設定'!$H$3:$L$7,5,FALSE)*DG23)</f>
      </c>
      <c r="EO23" s="28">
        <f t="shared" si="3"/>
        <v>0</v>
      </c>
    </row>
    <row r="24" spans="1:145" ht="18" customHeight="1">
      <c r="A24" s="375"/>
      <c r="B24" s="376"/>
      <c r="C24" s="376"/>
      <c r="D24" s="377">
        <f>IF(A24&lt;&gt;"",TEXT(DATE(YEAR('請求書'!$D$20),MONTH('請求書'!$D$20),$A24),"AAA"),"")</f>
      </c>
      <c r="E24" s="378"/>
      <c r="F24" s="379"/>
      <c r="G24" s="341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3">
        <f t="shared" si="1"/>
        <v>0</v>
      </c>
      <c r="T24" s="344"/>
      <c r="U24" s="344"/>
      <c r="V24" s="344"/>
      <c r="W24" s="345"/>
      <c r="X24" s="346"/>
      <c r="Y24" s="346"/>
      <c r="Z24" s="346"/>
      <c r="AA24" s="346"/>
      <c r="AB24" s="346"/>
      <c r="AC24" s="346"/>
      <c r="AD24" s="346"/>
      <c r="AE24" s="347"/>
      <c r="AF24" s="346"/>
      <c r="AG24" s="346"/>
      <c r="AH24" s="346"/>
      <c r="AI24" s="380"/>
      <c r="AJ24" s="381"/>
      <c r="AK24" s="382"/>
      <c r="AL24" s="382"/>
      <c r="AM24" s="382"/>
      <c r="AN24" s="383"/>
      <c r="AO24" s="392"/>
      <c r="AP24" s="393"/>
      <c r="AQ24" s="393"/>
      <c r="AR24" s="393"/>
      <c r="AS24" s="393"/>
      <c r="AT24" s="393"/>
      <c r="AU24" s="393"/>
      <c r="AV24" s="393"/>
      <c r="AW24" s="393"/>
      <c r="AX24" s="393"/>
      <c r="AY24" s="393"/>
      <c r="AZ24" s="393"/>
      <c r="BA24" s="393"/>
      <c r="BB24" s="393"/>
      <c r="BC24" s="393"/>
      <c r="BD24" s="393"/>
      <c r="BE24" s="393"/>
      <c r="BF24" s="393"/>
      <c r="BG24" s="394"/>
      <c r="BH24" s="28">
        <f t="shared" si="2"/>
      </c>
      <c r="BI24" s="28">
        <f>IF(ISERROR(VLOOKUP(BH24,'単価設定'!$G$3:$K$7,2,FALSE)),"",VLOOKUP(BH24,'単価設定'!$G$3:$K$7,2,FALSE))</f>
      </c>
      <c r="BJ24" s="26">
        <f>IF(BI24&lt;&gt;"",IF(COUNTIF(BI$12:BI24,BI24)=1,ROW(),""),"")</f>
      </c>
      <c r="BK24" s="26">
        <f t="shared" si="0"/>
      </c>
      <c r="BO24" s="439"/>
      <c r="BP24" s="440"/>
      <c r="BQ24" s="441"/>
      <c r="BR24" s="448">
        <f>IF(ISERROR(VLOOKUP(CI24,'単価設定'!$H$3:$K$7,2,FALSE)),"",VLOOKUP(CI24,'単価設定'!$H$3:$K$7,2,FALSE))</f>
      </c>
      <c r="BS24" s="449"/>
      <c r="BT24" s="449"/>
      <c r="BU24" s="449"/>
      <c r="BV24" s="449"/>
      <c r="BW24" s="449"/>
      <c r="BX24" s="449"/>
      <c r="BY24" s="449"/>
      <c r="BZ24" s="449"/>
      <c r="CA24" s="449"/>
      <c r="CB24" s="449"/>
      <c r="CC24" s="449"/>
      <c r="CD24" s="449"/>
      <c r="CE24" s="449"/>
      <c r="CF24" s="449"/>
      <c r="CG24" s="449"/>
      <c r="CH24" s="450"/>
      <c r="CI24" s="451">
        <f t="shared" si="4"/>
      </c>
      <c r="CJ24" s="452"/>
      <c r="CK24" s="452"/>
      <c r="CL24" s="452"/>
      <c r="CM24" s="452"/>
      <c r="CN24" s="452"/>
      <c r="CO24" s="452"/>
      <c r="CP24" s="452"/>
      <c r="CQ24" s="452"/>
      <c r="CR24" s="452"/>
      <c r="CS24" s="452"/>
      <c r="CT24" s="452"/>
      <c r="CU24" s="452"/>
      <c r="CV24" s="453"/>
      <c r="CW24" s="454">
        <f>IF(ISERROR(VLOOKUP(CI24,'単価設定'!$H$3:$K$7,4,FALSE)),"",VLOOKUP(CI24,'単価設定'!$H$3:$K$7,4,FALSE))</f>
      </c>
      <c r="CX24" s="455"/>
      <c r="CY24" s="455"/>
      <c r="CZ24" s="455"/>
      <c r="DA24" s="455"/>
      <c r="DB24" s="455"/>
      <c r="DC24" s="455"/>
      <c r="DD24" s="455"/>
      <c r="DE24" s="455"/>
      <c r="DF24" s="456"/>
      <c r="DG24" s="457">
        <f t="shared" si="5"/>
      </c>
      <c r="DH24" s="458"/>
      <c r="DI24" s="458"/>
      <c r="DJ24" s="459"/>
      <c r="DK24" s="460">
        <f t="shared" si="6"/>
      </c>
      <c r="DL24" s="461"/>
      <c r="DM24" s="461"/>
      <c r="DN24" s="461"/>
      <c r="DO24" s="461"/>
      <c r="DP24" s="461"/>
      <c r="DQ24" s="461"/>
      <c r="DR24" s="461"/>
      <c r="DS24" s="461"/>
      <c r="DT24" s="461"/>
      <c r="DU24" s="461"/>
      <c r="DV24" s="462"/>
      <c r="DW24" s="460">
        <f t="shared" si="7"/>
      </c>
      <c r="DX24" s="461"/>
      <c r="DY24" s="461"/>
      <c r="DZ24" s="461"/>
      <c r="EA24" s="461"/>
      <c r="EB24" s="461"/>
      <c r="EC24" s="461"/>
      <c r="ED24" s="461"/>
      <c r="EE24" s="461"/>
      <c r="EF24" s="461"/>
      <c r="EG24" s="461"/>
      <c r="EH24" s="462"/>
      <c r="EI24" s="445"/>
      <c r="EJ24" s="274"/>
      <c r="EK24" s="446"/>
      <c r="EL24" s="447"/>
      <c r="EM24" s="262"/>
      <c r="EN24" s="262"/>
      <c r="EO24" s="28">
        <f t="shared" si="3"/>
        <v>0</v>
      </c>
    </row>
    <row r="25" spans="1:145" ht="18" customHeight="1">
      <c r="A25" s="375"/>
      <c r="B25" s="376"/>
      <c r="C25" s="376"/>
      <c r="D25" s="377">
        <f>IF(A25&lt;&gt;"",TEXT(DATE(YEAR('請求書'!$D$20),MONTH('請求書'!$D$20),$A25),"AAA"),"")</f>
      </c>
      <c r="E25" s="378"/>
      <c r="F25" s="379"/>
      <c r="G25" s="341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3">
        <f t="shared" si="1"/>
        <v>0</v>
      </c>
      <c r="T25" s="344"/>
      <c r="U25" s="344"/>
      <c r="V25" s="344"/>
      <c r="W25" s="345"/>
      <c r="X25" s="346"/>
      <c r="Y25" s="346"/>
      <c r="Z25" s="346"/>
      <c r="AA25" s="346"/>
      <c r="AB25" s="346"/>
      <c r="AC25" s="346"/>
      <c r="AD25" s="346"/>
      <c r="AE25" s="347"/>
      <c r="AF25" s="346"/>
      <c r="AG25" s="346"/>
      <c r="AH25" s="346"/>
      <c r="AI25" s="380"/>
      <c r="AJ25" s="381"/>
      <c r="AK25" s="382"/>
      <c r="AL25" s="382"/>
      <c r="AM25" s="382"/>
      <c r="AN25" s="383"/>
      <c r="AO25" s="392"/>
      <c r="AP25" s="393"/>
      <c r="AQ25" s="393"/>
      <c r="AR25" s="393"/>
      <c r="AS25" s="393"/>
      <c r="AT25" s="393"/>
      <c r="AU25" s="393"/>
      <c r="AV25" s="393"/>
      <c r="AW25" s="393"/>
      <c r="AX25" s="393"/>
      <c r="AY25" s="393"/>
      <c r="AZ25" s="393"/>
      <c r="BA25" s="393"/>
      <c r="BB25" s="393"/>
      <c r="BC25" s="393"/>
      <c r="BD25" s="393"/>
      <c r="BE25" s="393"/>
      <c r="BF25" s="393"/>
      <c r="BG25" s="394"/>
      <c r="BH25" s="28">
        <f t="shared" si="2"/>
      </c>
      <c r="BI25" s="28">
        <f>IF(ISERROR(VLOOKUP(BH25,'単価設定'!$G$3:$K$7,2,FALSE)),"",VLOOKUP(BH25,'単価設定'!$G$3:$K$7,2,FALSE))</f>
      </c>
      <c r="BJ25" s="26">
        <f>IF(BI25&lt;&gt;"",IF(COUNTIF(BI$12:BI25,BI25)=1,ROW(),""),"")</f>
      </c>
      <c r="BK25" s="26">
        <f t="shared" si="0"/>
      </c>
      <c r="BO25" s="439"/>
      <c r="BP25" s="440"/>
      <c r="BQ25" s="441"/>
      <c r="BR25" s="448">
        <f>IF(ISERROR(VLOOKUP(CI25,'単価設定'!$H$3:$K$7,2,FALSE)),"",VLOOKUP(CI25,'単価設定'!$H$3:$K$7,2,FALSE))</f>
      </c>
      <c r="BS25" s="449"/>
      <c r="BT25" s="449"/>
      <c r="BU25" s="449"/>
      <c r="BV25" s="449"/>
      <c r="BW25" s="449"/>
      <c r="BX25" s="449"/>
      <c r="BY25" s="449"/>
      <c r="BZ25" s="449"/>
      <c r="CA25" s="449"/>
      <c r="CB25" s="449"/>
      <c r="CC25" s="449"/>
      <c r="CD25" s="449"/>
      <c r="CE25" s="449"/>
      <c r="CF25" s="449"/>
      <c r="CG25" s="449"/>
      <c r="CH25" s="450"/>
      <c r="CI25" s="451">
        <f t="shared" si="4"/>
      </c>
      <c r="CJ25" s="452"/>
      <c r="CK25" s="452"/>
      <c r="CL25" s="452"/>
      <c r="CM25" s="452"/>
      <c r="CN25" s="452"/>
      <c r="CO25" s="452"/>
      <c r="CP25" s="452"/>
      <c r="CQ25" s="452"/>
      <c r="CR25" s="452"/>
      <c r="CS25" s="452"/>
      <c r="CT25" s="452"/>
      <c r="CU25" s="452"/>
      <c r="CV25" s="453"/>
      <c r="CW25" s="454">
        <f>IF(ISERROR(VLOOKUP(CI25,'単価設定'!$H$3:$K$7,4,FALSE)),"",VLOOKUP(CI25,'単価設定'!$H$3:$K$7,4,FALSE))</f>
      </c>
      <c r="CX25" s="455"/>
      <c r="CY25" s="455"/>
      <c r="CZ25" s="455"/>
      <c r="DA25" s="455"/>
      <c r="DB25" s="455"/>
      <c r="DC25" s="455"/>
      <c r="DD25" s="455"/>
      <c r="DE25" s="455"/>
      <c r="DF25" s="456"/>
      <c r="DG25" s="457">
        <f t="shared" si="5"/>
      </c>
      <c r="DH25" s="458"/>
      <c r="DI25" s="458"/>
      <c r="DJ25" s="459"/>
      <c r="DK25" s="460">
        <f t="shared" si="6"/>
      </c>
      <c r="DL25" s="461"/>
      <c r="DM25" s="461"/>
      <c r="DN25" s="461"/>
      <c r="DO25" s="461"/>
      <c r="DP25" s="461"/>
      <c r="DQ25" s="461"/>
      <c r="DR25" s="461"/>
      <c r="DS25" s="461"/>
      <c r="DT25" s="461"/>
      <c r="DU25" s="461"/>
      <c r="DV25" s="462"/>
      <c r="DW25" s="460">
        <f t="shared" si="7"/>
      </c>
      <c r="DX25" s="461"/>
      <c r="DY25" s="461"/>
      <c r="DZ25" s="461"/>
      <c r="EA25" s="461"/>
      <c r="EB25" s="461"/>
      <c r="EC25" s="461"/>
      <c r="ED25" s="461"/>
      <c r="EE25" s="461"/>
      <c r="EF25" s="461"/>
      <c r="EG25" s="461"/>
      <c r="EH25" s="462"/>
      <c r="EI25" s="445"/>
      <c r="EJ25" s="274"/>
      <c r="EK25" s="446"/>
      <c r="EL25" s="447"/>
      <c r="EN25" s="21">
        <f>IF(ISERROR(VLOOKUP(CI25,'単価設定'!$H$3:$L$7,5,FALSE)),"",VLOOKUP(CI25,'単価設定'!$H$3:$L$7,5,FALSE)*DG25)</f>
      </c>
      <c r="EO25" s="28">
        <f t="shared" si="3"/>
        <v>0</v>
      </c>
    </row>
    <row r="26" spans="1:145" ht="18" customHeight="1">
      <c r="A26" s="375"/>
      <c r="B26" s="376"/>
      <c r="C26" s="376"/>
      <c r="D26" s="377">
        <f>IF(A26&lt;&gt;"",TEXT(DATE(YEAR('請求書'!$D$20),MONTH('請求書'!$D$20),$A26),"AAA"),"")</f>
      </c>
      <c r="E26" s="378"/>
      <c r="F26" s="379"/>
      <c r="G26" s="341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3">
        <f t="shared" si="1"/>
        <v>0</v>
      </c>
      <c r="T26" s="344"/>
      <c r="U26" s="344"/>
      <c r="V26" s="344"/>
      <c r="W26" s="345"/>
      <c r="X26" s="346"/>
      <c r="Y26" s="346"/>
      <c r="Z26" s="346"/>
      <c r="AA26" s="346"/>
      <c r="AB26" s="346"/>
      <c r="AC26" s="346"/>
      <c r="AD26" s="346"/>
      <c r="AE26" s="347"/>
      <c r="AF26" s="346"/>
      <c r="AG26" s="346"/>
      <c r="AH26" s="346"/>
      <c r="AI26" s="380"/>
      <c r="AJ26" s="381"/>
      <c r="AK26" s="382"/>
      <c r="AL26" s="382"/>
      <c r="AM26" s="382"/>
      <c r="AN26" s="383"/>
      <c r="AO26" s="392"/>
      <c r="AP26" s="393"/>
      <c r="AQ26" s="393"/>
      <c r="AR26" s="393"/>
      <c r="AS26" s="393"/>
      <c r="AT26" s="393"/>
      <c r="AU26" s="393"/>
      <c r="AV26" s="393"/>
      <c r="AW26" s="393"/>
      <c r="AX26" s="393"/>
      <c r="AY26" s="393"/>
      <c r="AZ26" s="393"/>
      <c r="BA26" s="393"/>
      <c r="BB26" s="393"/>
      <c r="BC26" s="393"/>
      <c r="BD26" s="393"/>
      <c r="BE26" s="393"/>
      <c r="BF26" s="393"/>
      <c r="BG26" s="394"/>
      <c r="BH26" s="28">
        <f t="shared" si="2"/>
      </c>
      <c r="BI26" s="28">
        <f>IF(ISERROR(VLOOKUP(BH26,'単価設定'!$G$3:$K$7,2,FALSE)),"",VLOOKUP(BH26,'単価設定'!$G$3:$K$7,2,FALSE))</f>
      </c>
      <c r="BJ26" s="26">
        <f>IF(BI26&lt;&gt;"",IF(COUNTIF(BI$12:BI26,BI26)=1,ROW(),""),"")</f>
      </c>
      <c r="BK26" s="26">
        <f t="shared" si="0"/>
      </c>
      <c r="BO26" s="439"/>
      <c r="BP26" s="440"/>
      <c r="BQ26" s="441"/>
      <c r="BR26" s="448">
        <f>IF(ISERROR(VLOOKUP(CI26,'単価設定'!$H$3:$K$7,2,FALSE)),"",VLOOKUP(CI26,'単価設定'!$H$3:$K$7,2,FALSE))</f>
      </c>
      <c r="BS26" s="449"/>
      <c r="BT26" s="449"/>
      <c r="BU26" s="449"/>
      <c r="BV26" s="449"/>
      <c r="BW26" s="449"/>
      <c r="BX26" s="449"/>
      <c r="BY26" s="449"/>
      <c r="BZ26" s="449"/>
      <c r="CA26" s="449"/>
      <c r="CB26" s="449"/>
      <c r="CC26" s="449"/>
      <c r="CD26" s="449"/>
      <c r="CE26" s="449"/>
      <c r="CF26" s="449"/>
      <c r="CG26" s="449"/>
      <c r="CH26" s="450"/>
      <c r="CI26" s="451">
        <f t="shared" si="4"/>
      </c>
      <c r="CJ26" s="452"/>
      <c r="CK26" s="452"/>
      <c r="CL26" s="452"/>
      <c r="CM26" s="452"/>
      <c r="CN26" s="452"/>
      <c r="CO26" s="452"/>
      <c r="CP26" s="452"/>
      <c r="CQ26" s="452"/>
      <c r="CR26" s="452"/>
      <c r="CS26" s="452"/>
      <c r="CT26" s="452"/>
      <c r="CU26" s="452"/>
      <c r="CV26" s="453"/>
      <c r="CW26" s="454">
        <f>IF(ISERROR(VLOOKUP(CI26,'単価設定'!$H$3:$K$7,4,FALSE)),"",VLOOKUP(CI26,'単価設定'!$H$3:$K$7,4,FALSE))</f>
      </c>
      <c r="CX26" s="455"/>
      <c r="CY26" s="455"/>
      <c r="CZ26" s="455"/>
      <c r="DA26" s="455"/>
      <c r="DB26" s="455"/>
      <c r="DC26" s="455"/>
      <c r="DD26" s="455"/>
      <c r="DE26" s="455"/>
      <c r="DF26" s="456"/>
      <c r="DG26" s="457">
        <f t="shared" si="5"/>
      </c>
      <c r="DH26" s="458"/>
      <c r="DI26" s="458"/>
      <c r="DJ26" s="459"/>
      <c r="DK26" s="460">
        <f t="shared" si="6"/>
      </c>
      <c r="DL26" s="461"/>
      <c r="DM26" s="461"/>
      <c r="DN26" s="461"/>
      <c r="DO26" s="461"/>
      <c r="DP26" s="461"/>
      <c r="DQ26" s="461"/>
      <c r="DR26" s="461"/>
      <c r="DS26" s="461"/>
      <c r="DT26" s="461"/>
      <c r="DU26" s="461"/>
      <c r="DV26" s="462"/>
      <c r="DW26" s="460">
        <f t="shared" si="7"/>
      </c>
      <c r="DX26" s="461"/>
      <c r="DY26" s="461"/>
      <c r="DZ26" s="461"/>
      <c r="EA26" s="461"/>
      <c r="EB26" s="461"/>
      <c r="EC26" s="461"/>
      <c r="ED26" s="461"/>
      <c r="EE26" s="461"/>
      <c r="EF26" s="461"/>
      <c r="EG26" s="461"/>
      <c r="EH26" s="462"/>
      <c r="EI26" s="445"/>
      <c r="EJ26" s="274"/>
      <c r="EK26" s="446"/>
      <c r="EL26" s="447"/>
      <c r="EN26" s="21">
        <f>IF(ISERROR(VLOOKUP(CI26,'単価設定'!$H$3:$L$7,5,FALSE)),"",VLOOKUP(CI26,'単価設定'!$H$3:$L$7,5,FALSE)*DG26)</f>
      </c>
      <c r="EO26" s="28">
        <f t="shared" si="3"/>
        <v>0</v>
      </c>
    </row>
    <row r="27" spans="1:145" ht="18" customHeight="1">
      <c r="A27" s="375"/>
      <c r="B27" s="376"/>
      <c r="C27" s="376"/>
      <c r="D27" s="377">
        <f>IF(A27&lt;&gt;"",TEXT(DATE(YEAR('請求書'!$D$20),MONTH('請求書'!$D$20),$A27),"AAA"),"")</f>
      </c>
      <c r="E27" s="378"/>
      <c r="F27" s="379"/>
      <c r="G27" s="341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3">
        <f t="shared" si="1"/>
        <v>0</v>
      </c>
      <c r="T27" s="344"/>
      <c r="U27" s="344"/>
      <c r="V27" s="344"/>
      <c r="W27" s="345"/>
      <c r="X27" s="346"/>
      <c r="Y27" s="346"/>
      <c r="Z27" s="346"/>
      <c r="AA27" s="346"/>
      <c r="AB27" s="346"/>
      <c r="AC27" s="346"/>
      <c r="AD27" s="346"/>
      <c r="AE27" s="347"/>
      <c r="AF27" s="346"/>
      <c r="AG27" s="346"/>
      <c r="AH27" s="346"/>
      <c r="AI27" s="380"/>
      <c r="AJ27" s="381"/>
      <c r="AK27" s="382"/>
      <c r="AL27" s="382"/>
      <c r="AM27" s="382"/>
      <c r="AN27" s="383"/>
      <c r="AO27" s="392"/>
      <c r="AP27" s="393"/>
      <c r="AQ27" s="393"/>
      <c r="AR27" s="393"/>
      <c r="AS27" s="393"/>
      <c r="AT27" s="393"/>
      <c r="AU27" s="393"/>
      <c r="AV27" s="393"/>
      <c r="AW27" s="393"/>
      <c r="AX27" s="393"/>
      <c r="AY27" s="393"/>
      <c r="AZ27" s="393"/>
      <c r="BA27" s="393"/>
      <c r="BB27" s="393"/>
      <c r="BC27" s="393"/>
      <c r="BD27" s="393"/>
      <c r="BE27" s="393"/>
      <c r="BF27" s="393"/>
      <c r="BG27" s="394"/>
      <c r="BH27" s="28">
        <f t="shared" si="2"/>
      </c>
      <c r="BI27" s="28">
        <f>IF(ISERROR(VLOOKUP(BH27,'単価設定'!$G$3:$K$7,2,FALSE)),"",VLOOKUP(BH27,'単価設定'!$G$3:$K$7,2,FALSE))</f>
      </c>
      <c r="BJ27" s="26">
        <f>IF(BI27&lt;&gt;"",IF(COUNTIF(BI$12:BI27,BI27)=1,ROW(),""),"")</f>
      </c>
      <c r="BK27" s="26">
        <f t="shared" si="0"/>
      </c>
      <c r="BO27" s="439"/>
      <c r="BP27" s="440"/>
      <c r="BQ27" s="441"/>
      <c r="BR27" s="448">
        <f>IF(ISERROR(VLOOKUP(CI27,'単価設定'!$H$3:$K$7,2,FALSE)),"",VLOOKUP(CI27,'単価設定'!$H$3:$K$7,2,FALSE))</f>
      </c>
      <c r="BS27" s="449"/>
      <c r="BT27" s="449"/>
      <c r="BU27" s="449"/>
      <c r="BV27" s="449"/>
      <c r="BW27" s="449"/>
      <c r="BX27" s="449"/>
      <c r="BY27" s="449"/>
      <c r="BZ27" s="449"/>
      <c r="CA27" s="449"/>
      <c r="CB27" s="449"/>
      <c r="CC27" s="449"/>
      <c r="CD27" s="449"/>
      <c r="CE27" s="449"/>
      <c r="CF27" s="449"/>
      <c r="CG27" s="449"/>
      <c r="CH27" s="450"/>
      <c r="CI27" s="451">
        <f t="shared" si="4"/>
      </c>
      <c r="CJ27" s="452"/>
      <c r="CK27" s="452"/>
      <c r="CL27" s="452"/>
      <c r="CM27" s="452"/>
      <c r="CN27" s="452"/>
      <c r="CO27" s="452"/>
      <c r="CP27" s="452"/>
      <c r="CQ27" s="452"/>
      <c r="CR27" s="452"/>
      <c r="CS27" s="452"/>
      <c r="CT27" s="452"/>
      <c r="CU27" s="452"/>
      <c r="CV27" s="453"/>
      <c r="CW27" s="454">
        <f>IF(ISERROR(VLOOKUP(CI27,'単価設定'!$H$3:$K$7,4,FALSE)),"",VLOOKUP(CI27,'単価設定'!$H$3:$K$7,4,FALSE))</f>
      </c>
      <c r="CX27" s="455"/>
      <c r="CY27" s="455"/>
      <c r="CZ27" s="455"/>
      <c r="DA27" s="455"/>
      <c r="DB27" s="455"/>
      <c r="DC27" s="455"/>
      <c r="DD27" s="455"/>
      <c r="DE27" s="455"/>
      <c r="DF27" s="456"/>
      <c r="DG27" s="457">
        <f t="shared" si="5"/>
      </c>
      <c r="DH27" s="458"/>
      <c r="DI27" s="458"/>
      <c r="DJ27" s="459"/>
      <c r="DK27" s="460">
        <f t="shared" si="6"/>
      </c>
      <c r="DL27" s="461"/>
      <c r="DM27" s="461"/>
      <c r="DN27" s="461"/>
      <c r="DO27" s="461"/>
      <c r="DP27" s="461"/>
      <c r="DQ27" s="461"/>
      <c r="DR27" s="461"/>
      <c r="DS27" s="461"/>
      <c r="DT27" s="461"/>
      <c r="DU27" s="461"/>
      <c r="DV27" s="462"/>
      <c r="DW27" s="460">
        <f t="shared" si="7"/>
      </c>
      <c r="DX27" s="461"/>
      <c r="DY27" s="461"/>
      <c r="DZ27" s="461"/>
      <c r="EA27" s="461"/>
      <c r="EB27" s="461"/>
      <c r="EC27" s="461"/>
      <c r="ED27" s="461"/>
      <c r="EE27" s="461"/>
      <c r="EF27" s="461"/>
      <c r="EG27" s="461"/>
      <c r="EH27" s="462"/>
      <c r="EI27" s="445"/>
      <c r="EJ27" s="274"/>
      <c r="EK27" s="446"/>
      <c r="EL27" s="447"/>
      <c r="EN27" s="21">
        <f>IF(ISERROR(VLOOKUP(CI27,'単価設定'!$H$3:$L$7,5,FALSE)),"",VLOOKUP(CI27,'単価設定'!$H$3:$L$7,5,FALSE)*DG27)</f>
      </c>
      <c r="EO27" s="28">
        <f t="shared" si="3"/>
        <v>0</v>
      </c>
    </row>
    <row r="28" spans="1:145" ht="18" customHeight="1">
      <c r="A28" s="375"/>
      <c r="B28" s="376"/>
      <c r="C28" s="376"/>
      <c r="D28" s="377">
        <f>IF(A28&lt;&gt;"",TEXT(DATE(YEAR('請求書'!$D$20),MONTH('請求書'!$D$20),$A28),"AAA"),"")</f>
      </c>
      <c r="E28" s="378"/>
      <c r="F28" s="379"/>
      <c r="G28" s="341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3">
        <f t="shared" si="1"/>
        <v>0</v>
      </c>
      <c r="T28" s="344"/>
      <c r="U28" s="344"/>
      <c r="V28" s="344"/>
      <c r="W28" s="345"/>
      <c r="X28" s="346"/>
      <c r="Y28" s="346"/>
      <c r="Z28" s="346"/>
      <c r="AA28" s="346"/>
      <c r="AB28" s="346"/>
      <c r="AC28" s="346"/>
      <c r="AD28" s="346"/>
      <c r="AE28" s="347"/>
      <c r="AF28" s="346"/>
      <c r="AG28" s="346"/>
      <c r="AH28" s="346"/>
      <c r="AI28" s="380"/>
      <c r="AJ28" s="381"/>
      <c r="AK28" s="382"/>
      <c r="AL28" s="382"/>
      <c r="AM28" s="382"/>
      <c r="AN28" s="383"/>
      <c r="AO28" s="392"/>
      <c r="AP28" s="393"/>
      <c r="AQ28" s="393"/>
      <c r="AR28" s="393"/>
      <c r="AS28" s="393"/>
      <c r="AT28" s="393"/>
      <c r="AU28" s="393"/>
      <c r="AV28" s="393"/>
      <c r="AW28" s="393"/>
      <c r="AX28" s="393"/>
      <c r="AY28" s="393"/>
      <c r="AZ28" s="393"/>
      <c r="BA28" s="393"/>
      <c r="BB28" s="393"/>
      <c r="BC28" s="393"/>
      <c r="BD28" s="393"/>
      <c r="BE28" s="393"/>
      <c r="BF28" s="393"/>
      <c r="BG28" s="394"/>
      <c r="BH28" s="28">
        <f t="shared" si="2"/>
      </c>
      <c r="BI28" s="28">
        <f>IF(ISERROR(VLOOKUP(BH28,'単価設定'!$G$3:$K$7,2,FALSE)),"",VLOOKUP(BH28,'単価設定'!$G$3:$K$7,2,FALSE))</f>
      </c>
      <c r="BJ28" s="26">
        <f>IF(BI28&lt;&gt;"",IF(COUNTIF(BI$12:BI28,BI28)=1,ROW(),""),"")</f>
      </c>
      <c r="BK28" s="26">
        <f t="shared" si="0"/>
      </c>
      <c r="BO28" s="439"/>
      <c r="BP28" s="440"/>
      <c r="BQ28" s="441"/>
      <c r="BR28" s="448">
        <f>IF(ISERROR(VLOOKUP(CI28,'単価設定'!$H$3:$K$7,2,FALSE)),"",VLOOKUP(CI28,'単価設定'!$H$3:$K$7,2,FALSE))</f>
      </c>
      <c r="BS28" s="449"/>
      <c r="BT28" s="449"/>
      <c r="BU28" s="449"/>
      <c r="BV28" s="449"/>
      <c r="BW28" s="449"/>
      <c r="BX28" s="449"/>
      <c r="BY28" s="449"/>
      <c r="BZ28" s="449"/>
      <c r="CA28" s="449"/>
      <c r="CB28" s="449"/>
      <c r="CC28" s="449"/>
      <c r="CD28" s="449"/>
      <c r="CE28" s="449"/>
      <c r="CF28" s="449"/>
      <c r="CG28" s="449"/>
      <c r="CH28" s="450"/>
      <c r="CI28" s="451">
        <f t="shared" si="4"/>
      </c>
      <c r="CJ28" s="452"/>
      <c r="CK28" s="452"/>
      <c r="CL28" s="452"/>
      <c r="CM28" s="452"/>
      <c r="CN28" s="452"/>
      <c r="CO28" s="452"/>
      <c r="CP28" s="452"/>
      <c r="CQ28" s="452"/>
      <c r="CR28" s="452"/>
      <c r="CS28" s="452"/>
      <c r="CT28" s="452"/>
      <c r="CU28" s="452"/>
      <c r="CV28" s="453"/>
      <c r="CW28" s="454">
        <f>IF(ISERROR(VLOOKUP(CI28,'単価設定'!$H$3:$K$7,4,FALSE)),"",VLOOKUP(CI28,'単価設定'!$H$3:$K$7,4,FALSE))</f>
      </c>
      <c r="CX28" s="455"/>
      <c r="CY28" s="455"/>
      <c r="CZ28" s="455"/>
      <c r="DA28" s="455"/>
      <c r="DB28" s="455"/>
      <c r="DC28" s="455"/>
      <c r="DD28" s="455"/>
      <c r="DE28" s="455"/>
      <c r="DF28" s="456"/>
      <c r="DG28" s="457">
        <f t="shared" si="5"/>
      </c>
      <c r="DH28" s="458"/>
      <c r="DI28" s="458"/>
      <c r="DJ28" s="459"/>
      <c r="DK28" s="460">
        <f t="shared" si="6"/>
      </c>
      <c r="DL28" s="461"/>
      <c r="DM28" s="461"/>
      <c r="DN28" s="461"/>
      <c r="DO28" s="461"/>
      <c r="DP28" s="461"/>
      <c r="DQ28" s="461"/>
      <c r="DR28" s="461"/>
      <c r="DS28" s="461"/>
      <c r="DT28" s="461"/>
      <c r="DU28" s="461"/>
      <c r="DV28" s="462"/>
      <c r="DW28" s="460">
        <f t="shared" si="7"/>
      </c>
      <c r="DX28" s="461"/>
      <c r="DY28" s="461"/>
      <c r="DZ28" s="461"/>
      <c r="EA28" s="461"/>
      <c r="EB28" s="461"/>
      <c r="EC28" s="461"/>
      <c r="ED28" s="461"/>
      <c r="EE28" s="461"/>
      <c r="EF28" s="461"/>
      <c r="EG28" s="461"/>
      <c r="EH28" s="462"/>
      <c r="EI28" s="445"/>
      <c r="EJ28" s="274"/>
      <c r="EK28" s="446"/>
      <c r="EL28" s="447"/>
      <c r="EN28" s="21">
        <f>IF(ISERROR(VLOOKUP(CI28,'単価設定'!$H$3:$L$7,5,FALSE)),"",VLOOKUP(CI28,'単価設定'!$H$3:$L$7,5,FALSE)*DG28)</f>
      </c>
      <c r="EO28" s="28">
        <f t="shared" si="3"/>
        <v>0</v>
      </c>
    </row>
    <row r="29" spans="1:145" ht="18" customHeight="1">
      <c r="A29" s="375"/>
      <c r="B29" s="376"/>
      <c r="C29" s="376"/>
      <c r="D29" s="377">
        <f>IF(A29&lt;&gt;"",TEXT(DATE(YEAR('請求書'!$D$20),MONTH('請求書'!$D$20),$A29),"AAA"),"")</f>
      </c>
      <c r="E29" s="378"/>
      <c r="F29" s="379"/>
      <c r="G29" s="341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3">
        <f t="shared" si="1"/>
        <v>0</v>
      </c>
      <c r="T29" s="344"/>
      <c r="U29" s="344"/>
      <c r="V29" s="344"/>
      <c r="W29" s="345"/>
      <c r="X29" s="346"/>
      <c r="Y29" s="346"/>
      <c r="Z29" s="346"/>
      <c r="AA29" s="346"/>
      <c r="AB29" s="346"/>
      <c r="AC29" s="346"/>
      <c r="AD29" s="346"/>
      <c r="AE29" s="347"/>
      <c r="AF29" s="346"/>
      <c r="AG29" s="346"/>
      <c r="AH29" s="346"/>
      <c r="AI29" s="380"/>
      <c r="AJ29" s="381"/>
      <c r="AK29" s="382"/>
      <c r="AL29" s="382"/>
      <c r="AM29" s="382"/>
      <c r="AN29" s="383"/>
      <c r="AO29" s="392"/>
      <c r="AP29" s="393"/>
      <c r="AQ29" s="393"/>
      <c r="AR29" s="393"/>
      <c r="AS29" s="393"/>
      <c r="AT29" s="393"/>
      <c r="AU29" s="393"/>
      <c r="AV29" s="393"/>
      <c r="AW29" s="393"/>
      <c r="AX29" s="393"/>
      <c r="AY29" s="393"/>
      <c r="AZ29" s="393"/>
      <c r="BA29" s="393"/>
      <c r="BB29" s="393"/>
      <c r="BC29" s="393"/>
      <c r="BD29" s="393"/>
      <c r="BE29" s="393"/>
      <c r="BF29" s="393"/>
      <c r="BG29" s="394"/>
      <c r="BH29" s="28">
        <f t="shared" si="2"/>
      </c>
      <c r="BI29" s="28">
        <f>IF(ISERROR(VLOOKUP(BH29,'単価設定'!$G$3:$K$7,2,FALSE)),"",VLOOKUP(BH29,'単価設定'!$G$3:$K$7,2,FALSE))</f>
      </c>
      <c r="BJ29" s="26">
        <f>IF(BI29&lt;&gt;"",IF(COUNTIF(BI$12:BI29,BI29)=1,ROW(),""),"")</f>
      </c>
      <c r="BK29" s="26">
        <f t="shared" si="0"/>
      </c>
      <c r="BO29" s="439"/>
      <c r="BP29" s="440"/>
      <c r="BQ29" s="441"/>
      <c r="BR29" s="448">
        <f>IF(ISERROR(VLOOKUP(CI29,'単価設定'!$H$3:$K$7,3,FALSE)),"",VLOOKUP(CI29,'単価設定'!$H$3:$K$7,3,FALSE))</f>
      </c>
      <c r="BS29" s="449"/>
      <c r="BT29" s="449"/>
      <c r="BU29" s="449"/>
      <c r="BV29" s="449"/>
      <c r="BW29" s="449"/>
      <c r="BX29" s="449"/>
      <c r="BY29" s="449"/>
      <c r="BZ29" s="449"/>
      <c r="CA29" s="449"/>
      <c r="CB29" s="449"/>
      <c r="CC29" s="449"/>
      <c r="CD29" s="449"/>
      <c r="CE29" s="449"/>
      <c r="CF29" s="449"/>
      <c r="CG29" s="449"/>
      <c r="CH29" s="450"/>
      <c r="CI29" s="451">
        <f t="shared" si="4"/>
      </c>
      <c r="CJ29" s="452"/>
      <c r="CK29" s="452"/>
      <c r="CL29" s="452"/>
      <c r="CM29" s="452"/>
      <c r="CN29" s="452"/>
      <c r="CO29" s="452"/>
      <c r="CP29" s="452"/>
      <c r="CQ29" s="452"/>
      <c r="CR29" s="452"/>
      <c r="CS29" s="452"/>
      <c r="CT29" s="452"/>
      <c r="CU29" s="452"/>
      <c r="CV29" s="453"/>
      <c r="CW29" s="454">
        <f>IF(ISERROR(VLOOKUP(CI29,'単価設定'!$H$3:$K$7,4,FALSE)),"",VLOOKUP(CI29,'単価設定'!$H$3:$K$7,4,FALSE))</f>
      </c>
      <c r="CX29" s="455"/>
      <c r="CY29" s="455"/>
      <c r="CZ29" s="455"/>
      <c r="DA29" s="455"/>
      <c r="DB29" s="455"/>
      <c r="DC29" s="455"/>
      <c r="DD29" s="455"/>
      <c r="DE29" s="455"/>
      <c r="DF29" s="456"/>
      <c r="DG29" s="457">
        <f t="shared" si="5"/>
      </c>
      <c r="DH29" s="458"/>
      <c r="DI29" s="458"/>
      <c r="DJ29" s="459"/>
      <c r="DK29" s="460">
        <f t="shared" si="6"/>
      </c>
      <c r="DL29" s="461"/>
      <c r="DM29" s="461"/>
      <c r="DN29" s="461"/>
      <c r="DO29" s="461"/>
      <c r="DP29" s="461"/>
      <c r="DQ29" s="461"/>
      <c r="DR29" s="461"/>
      <c r="DS29" s="461"/>
      <c r="DT29" s="461"/>
      <c r="DU29" s="461"/>
      <c r="DV29" s="462"/>
      <c r="DW29" s="460">
        <f t="shared" si="7"/>
      </c>
      <c r="DX29" s="461"/>
      <c r="DY29" s="461"/>
      <c r="DZ29" s="461"/>
      <c r="EA29" s="461"/>
      <c r="EB29" s="461"/>
      <c r="EC29" s="461"/>
      <c r="ED29" s="461"/>
      <c r="EE29" s="461"/>
      <c r="EF29" s="461"/>
      <c r="EG29" s="461"/>
      <c r="EH29" s="462"/>
      <c r="EI29" s="445"/>
      <c r="EJ29" s="274"/>
      <c r="EK29" s="446"/>
      <c r="EL29" s="447"/>
      <c r="EN29" s="21">
        <f>IF(ISERROR(VLOOKUP(CI29,'単価設定'!$H$3:$L$7,5,FALSE)),"",VLOOKUP(CI29,'単価設定'!$H$3:$L$7,5,FALSE)*DG29)</f>
      </c>
      <c r="EO29" s="28">
        <f t="shared" si="3"/>
        <v>0</v>
      </c>
    </row>
    <row r="30" spans="1:145" ht="18" customHeight="1">
      <c r="A30" s="375"/>
      <c r="B30" s="376"/>
      <c r="C30" s="376"/>
      <c r="D30" s="377">
        <f>IF(A30&lt;&gt;"",TEXT(DATE(YEAR('請求書'!$D$20),MONTH('請求書'!$D$20),$A30),"AAA"),"")</f>
      </c>
      <c r="E30" s="378"/>
      <c r="F30" s="379"/>
      <c r="G30" s="341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3">
        <f t="shared" si="1"/>
        <v>0</v>
      </c>
      <c r="T30" s="344"/>
      <c r="U30" s="344"/>
      <c r="V30" s="344"/>
      <c r="W30" s="345"/>
      <c r="X30" s="346"/>
      <c r="Y30" s="346"/>
      <c r="Z30" s="346"/>
      <c r="AA30" s="346"/>
      <c r="AB30" s="346"/>
      <c r="AC30" s="346"/>
      <c r="AD30" s="346"/>
      <c r="AE30" s="347"/>
      <c r="AF30" s="346"/>
      <c r="AG30" s="346"/>
      <c r="AH30" s="346"/>
      <c r="AI30" s="380"/>
      <c r="AJ30" s="381"/>
      <c r="AK30" s="382"/>
      <c r="AL30" s="382"/>
      <c r="AM30" s="382"/>
      <c r="AN30" s="383"/>
      <c r="AO30" s="392"/>
      <c r="AP30" s="393"/>
      <c r="AQ30" s="393"/>
      <c r="AR30" s="393"/>
      <c r="AS30" s="393"/>
      <c r="AT30" s="393"/>
      <c r="AU30" s="393"/>
      <c r="AV30" s="393"/>
      <c r="AW30" s="393"/>
      <c r="AX30" s="393"/>
      <c r="AY30" s="393"/>
      <c r="AZ30" s="393"/>
      <c r="BA30" s="393"/>
      <c r="BB30" s="393"/>
      <c r="BC30" s="393"/>
      <c r="BD30" s="393"/>
      <c r="BE30" s="393"/>
      <c r="BF30" s="393"/>
      <c r="BG30" s="394"/>
      <c r="BH30" s="28">
        <f t="shared" si="2"/>
      </c>
      <c r="BI30" s="28">
        <f>IF(ISERROR(VLOOKUP(BH30,'単価設定'!$G$3:$K$7,2,FALSE)),"",VLOOKUP(BH30,'単価設定'!$G$3:$K$7,2,FALSE))</f>
      </c>
      <c r="BJ30" s="26">
        <f>IF(BI30&lt;&gt;"",IF(COUNTIF(BI$12:BI30,BI30)=1,ROW(),""),"")</f>
      </c>
      <c r="BK30" s="26">
        <f t="shared" si="0"/>
      </c>
      <c r="BO30" s="439"/>
      <c r="BP30" s="440"/>
      <c r="BQ30" s="441"/>
      <c r="BR30" s="448">
        <f>IF(ISERROR(VLOOKUP(CI30,'単価設定'!$H$3:$K$7,3,FALSE)),"",VLOOKUP(CI30,'単価設定'!$H$3:$K$7,3,FALSE))</f>
      </c>
      <c r="BS30" s="449"/>
      <c r="BT30" s="449"/>
      <c r="BU30" s="449"/>
      <c r="BV30" s="449"/>
      <c r="BW30" s="449"/>
      <c r="BX30" s="449"/>
      <c r="BY30" s="449"/>
      <c r="BZ30" s="449"/>
      <c r="CA30" s="449"/>
      <c r="CB30" s="449"/>
      <c r="CC30" s="449"/>
      <c r="CD30" s="449"/>
      <c r="CE30" s="449"/>
      <c r="CF30" s="449"/>
      <c r="CG30" s="449"/>
      <c r="CH30" s="450"/>
      <c r="CI30" s="451">
        <f t="shared" si="4"/>
      </c>
      <c r="CJ30" s="452"/>
      <c r="CK30" s="452"/>
      <c r="CL30" s="452"/>
      <c r="CM30" s="452"/>
      <c r="CN30" s="452"/>
      <c r="CO30" s="452"/>
      <c r="CP30" s="452"/>
      <c r="CQ30" s="452"/>
      <c r="CR30" s="452"/>
      <c r="CS30" s="452"/>
      <c r="CT30" s="452"/>
      <c r="CU30" s="452"/>
      <c r="CV30" s="453"/>
      <c r="CW30" s="454">
        <f>IF(ISERROR(VLOOKUP(CI30,'単価設定'!$H$3:$K$7,4,FALSE)),"",VLOOKUP(CI30,'単価設定'!$H$3:$K$7,4,FALSE))</f>
      </c>
      <c r="CX30" s="455"/>
      <c r="CY30" s="455"/>
      <c r="CZ30" s="455"/>
      <c r="DA30" s="455"/>
      <c r="DB30" s="455"/>
      <c r="DC30" s="455"/>
      <c r="DD30" s="455"/>
      <c r="DE30" s="455"/>
      <c r="DF30" s="456"/>
      <c r="DG30" s="457">
        <f t="shared" si="5"/>
      </c>
      <c r="DH30" s="458"/>
      <c r="DI30" s="458"/>
      <c r="DJ30" s="459"/>
      <c r="DK30" s="460">
        <f t="shared" si="6"/>
      </c>
      <c r="DL30" s="461"/>
      <c r="DM30" s="461"/>
      <c r="DN30" s="461"/>
      <c r="DO30" s="461"/>
      <c r="DP30" s="461"/>
      <c r="DQ30" s="461"/>
      <c r="DR30" s="461"/>
      <c r="DS30" s="461"/>
      <c r="DT30" s="461"/>
      <c r="DU30" s="461"/>
      <c r="DV30" s="462"/>
      <c r="DW30" s="460">
        <f t="shared" si="7"/>
      </c>
      <c r="DX30" s="461"/>
      <c r="DY30" s="461"/>
      <c r="DZ30" s="461"/>
      <c r="EA30" s="461"/>
      <c r="EB30" s="461"/>
      <c r="EC30" s="461"/>
      <c r="ED30" s="461"/>
      <c r="EE30" s="461"/>
      <c r="EF30" s="461"/>
      <c r="EG30" s="461"/>
      <c r="EH30" s="462"/>
      <c r="EI30" s="445"/>
      <c r="EJ30" s="274"/>
      <c r="EK30" s="446"/>
      <c r="EL30" s="447"/>
      <c r="EN30" s="21">
        <f>IF(ISERROR(VLOOKUP(CI30,'単価設定'!$H$3:$L$7,5,FALSE)),"",VLOOKUP(CI30,'単価設定'!$H$3:$L$7,5,FALSE)*DG30)</f>
      </c>
      <c r="EO30" s="28">
        <f t="shared" si="3"/>
        <v>0</v>
      </c>
    </row>
    <row r="31" spans="1:145" ht="18" customHeight="1">
      <c r="A31" s="375"/>
      <c r="B31" s="376"/>
      <c r="C31" s="376"/>
      <c r="D31" s="377">
        <f>IF(A31&lt;&gt;"",TEXT(DATE(YEAR('請求書'!$D$20),MONTH('請求書'!$D$20),$A31),"AAA"),"")</f>
      </c>
      <c r="E31" s="378"/>
      <c r="F31" s="379"/>
      <c r="G31" s="341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3">
        <f t="shared" si="1"/>
        <v>0</v>
      </c>
      <c r="T31" s="344"/>
      <c r="U31" s="344"/>
      <c r="V31" s="344"/>
      <c r="W31" s="345"/>
      <c r="X31" s="346"/>
      <c r="Y31" s="346"/>
      <c r="Z31" s="346"/>
      <c r="AA31" s="346"/>
      <c r="AB31" s="346"/>
      <c r="AC31" s="346"/>
      <c r="AD31" s="346"/>
      <c r="AE31" s="347"/>
      <c r="AF31" s="346"/>
      <c r="AG31" s="346"/>
      <c r="AH31" s="346"/>
      <c r="AI31" s="380"/>
      <c r="AJ31" s="381"/>
      <c r="AK31" s="382"/>
      <c r="AL31" s="382"/>
      <c r="AM31" s="382"/>
      <c r="AN31" s="383"/>
      <c r="AO31" s="392"/>
      <c r="AP31" s="393"/>
      <c r="AQ31" s="393"/>
      <c r="AR31" s="393"/>
      <c r="AS31" s="393"/>
      <c r="AT31" s="393"/>
      <c r="AU31" s="393"/>
      <c r="AV31" s="393"/>
      <c r="AW31" s="393"/>
      <c r="AX31" s="393"/>
      <c r="AY31" s="393"/>
      <c r="AZ31" s="393"/>
      <c r="BA31" s="393"/>
      <c r="BB31" s="393"/>
      <c r="BC31" s="393"/>
      <c r="BD31" s="393"/>
      <c r="BE31" s="393"/>
      <c r="BF31" s="393"/>
      <c r="BG31" s="394"/>
      <c r="BH31" s="28">
        <f t="shared" si="2"/>
      </c>
      <c r="BI31" s="28">
        <f>IF(ISERROR(VLOOKUP(BH31,'単価設定'!$G$3:$K$7,2,FALSE)),"",VLOOKUP(BH31,'単価設定'!$G$3:$K$7,2,FALSE))</f>
      </c>
      <c r="BJ31" s="26">
        <f>IF(BI31&lt;&gt;"",IF(COUNTIF(BI$12:BI31,BI31)=1,ROW(),""),"")</f>
      </c>
      <c r="BK31" s="26">
        <f t="shared" si="0"/>
      </c>
      <c r="BO31" s="439"/>
      <c r="BP31" s="440"/>
      <c r="BQ31" s="441"/>
      <c r="BR31" s="448">
        <f>IF(ISERROR(VLOOKUP(CI31,'単価設定'!$H$3:$K$7,3,FALSE)),"",VLOOKUP(CI31,'単価設定'!$H$3:$K$7,3,FALSE))</f>
      </c>
      <c r="BS31" s="449"/>
      <c r="BT31" s="449"/>
      <c r="BU31" s="449"/>
      <c r="BV31" s="449"/>
      <c r="BW31" s="449"/>
      <c r="BX31" s="449"/>
      <c r="BY31" s="449"/>
      <c r="BZ31" s="449"/>
      <c r="CA31" s="449"/>
      <c r="CB31" s="449"/>
      <c r="CC31" s="449"/>
      <c r="CD31" s="449"/>
      <c r="CE31" s="449"/>
      <c r="CF31" s="449"/>
      <c r="CG31" s="449"/>
      <c r="CH31" s="450"/>
      <c r="CI31" s="451">
        <f t="shared" si="4"/>
      </c>
      <c r="CJ31" s="452"/>
      <c r="CK31" s="452"/>
      <c r="CL31" s="452"/>
      <c r="CM31" s="452"/>
      <c r="CN31" s="452"/>
      <c r="CO31" s="452"/>
      <c r="CP31" s="452"/>
      <c r="CQ31" s="452"/>
      <c r="CR31" s="452"/>
      <c r="CS31" s="452"/>
      <c r="CT31" s="452"/>
      <c r="CU31" s="452"/>
      <c r="CV31" s="453"/>
      <c r="CW31" s="454">
        <f>IF(ISERROR(VLOOKUP(CI31,'単価設定'!$H$3:$K$7,4,FALSE)),"",VLOOKUP(CI31,'単価設定'!$H$3:$K$7,4,FALSE))</f>
      </c>
      <c r="CX31" s="455"/>
      <c r="CY31" s="455"/>
      <c r="CZ31" s="455"/>
      <c r="DA31" s="455"/>
      <c r="DB31" s="455"/>
      <c r="DC31" s="455"/>
      <c r="DD31" s="455"/>
      <c r="DE31" s="455"/>
      <c r="DF31" s="456"/>
      <c r="DG31" s="457">
        <f t="shared" si="5"/>
      </c>
      <c r="DH31" s="458"/>
      <c r="DI31" s="458"/>
      <c r="DJ31" s="459"/>
      <c r="DK31" s="460">
        <f t="shared" si="6"/>
      </c>
      <c r="DL31" s="461"/>
      <c r="DM31" s="461"/>
      <c r="DN31" s="461"/>
      <c r="DO31" s="461"/>
      <c r="DP31" s="461"/>
      <c r="DQ31" s="461"/>
      <c r="DR31" s="461"/>
      <c r="DS31" s="461"/>
      <c r="DT31" s="461"/>
      <c r="DU31" s="461"/>
      <c r="DV31" s="462"/>
      <c r="DW31" s="460">
        <f t="shared" si="7"/>
      </c>
      <c r="DX31" s="461"/>
      <c r="DY31" s="461"/>
      <c r="DZ31" s="461"/>
      <c r="EA31" s="461"/>
      <c r="EB31" s="461"/>
      <c r="EC31" s="461"/>
      <c r="ED31" s="461"/>
      <c r="EE31" s="461"/>
      <c r="EF31" s="461"/>
      <c r="EG31" s="461"/>
      <c r="EH31" s="462"/>
      <c r="EI31" s="445"/>
      <c r="EJ31" s="274"/>
      <c r="EK31" s="446"/>
      <c r="EL31" s="447"/>
      <c r="EN31" s="21">
        <f>IF(ISERROR(VLOOKUP(CI31,'単価設定'!$H$3:$L$7,5,FALSE)),"",VLOOKUP(CI31,'単価設定'!$H$3:$L$7,5,FALSE)*DG31)</f>
      </c>
      <c r="EO31" s="28">
        <f t="shared" si="3"/>
        <v>0</v>
      </c>
    </row>
    <row r="32" spans="1:145" ht="18" customHeight="1">
      <c r="A32" s="375"/>
      <c r="B32" s="376"/>
      <c r="C32" s="376"/>
      <c r="D32" s="377">
        <f>IF(A32&lt;&gt;"",TEXT(DATE(YEAR('請求書'!$D$20),MONTH('請求書'!$D$20),$A32),"AAA"),"")</f>
      </c>
      <c r="E32" s="378"/>
      <c r="F32" s="379"/>
      <c r="G32" s="341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3">
        <f t="shared" si="1"/>
        <v>0</v>
      </c>
      <c r="T32" s="344"/>
      <c r="U32" s="344"/>
      <c r="V32" s="344"/>
      <c r="W32" s="345"/>
      <c r="X32" s="346"/>
      <c r="Y32" s="346"/>
      <c r="Z32" s="346"/>
      <c r="AA32" s="346"/>
      <c r="AB32" s="346"/>
      <c r="AC32" s="346"/>
      <c r="AD32" s="346"/>
      <c r="AE32" s="347"/>
      <c r="AF32" s="346"/>
      <c r="AG32" s="346"/>
      <c r="AH32" s="346"/>
      <c r="AI32" s="380"/>
      <c r="AJ32" s="381"/>
      <c r="AK32" s="382"/>
      <c r="AL32" s="382"/>
      <c r="AM32" s="382"/>
      <c r="AN32" s="383"/>
      <c r="AO32" s="392"/>
      <c r="AP32" s="393"/>
      <c r="AQ32" s="393"/>
      <c r="AR32" s="393"/>
      <c r="AS32" s="393"/>
      <c r="AT32" s="393"/>
      <c r="AU32" s="393"/>
      <c r="AV32" s="393"/>
      <c r="AW32" s="393"/>
      <c r="AX32" s="393"/>
      <c r="AY32" s="393"/>
      <c r="AZ32" s="393"/>
      <c r="BA32" s="393"/>
      <c r="BB32" s="393"/>
      <c r="BC32" s="393"/>
      <c r="BD32" s="393"/>
      <c r="BE32" s="393"/>
      <c r="BF32" s="393"/>
      <c r="BG32" s="394"/>
      <c r="BH32" s="28">
        <f t="shared" si="2"/>
      </c>
      <c r="BI32" s="28">
        <f>IF(ISERROR(VLOOKUP(BH32,'単価設定'!$G$3:$K$7,2,FALSE)),"",VLOOKUP(BH32,'単価設定'!$G$3:$K$7,2,FALSE))</f>
      </c>
      <c r="BJ32" s="26">
        <f>IF(BI32&lt;&gt;"",IF(COUNTIF(BI$12:BI32,BI32)=1,ROW(),""),"")</f>
      </c>
      <c r="BK32" s="26">
        <f t="shared" si="0"/>
      </c>
      <c r="BO32" s="439"/>
      <c r="BP32" s="440"/>
      <c r="BQ32" s="441"/>
      <c r="BR32" s="476">
        <f>IF(ISERROR(VLOOKUP(CI32,'単価設定'!$H$3:$K$7,2,FALSE)),"",VLOOKUP(CI32,'単価設定'!$H$3:$K$7,2,FALSE))</f>
      </c>
      <c r="BS32" s="477"/>
      <c r="BT32" s="477"/>
      <c r="BU32" s="477"/>
      <c r="BV32" s="477"/>
      <c r="BW32" s="477"/>
      <c r="BX32" s="477"/>
      <c r="BY32" s="477"/>
      <c r="BZ32" s="477"/>
      <c r="CA32" s="477"/>
      <c r="CB32" s="477"/>
      <c r="CC32" s="477"/>
      <c r="CD32" s="477"/>
      <c r="CE32" s="477"/>
      <c r="CF32" s="477"/>
      <c r="CG32" s="477"/>
      <c r="CH32" s="478"/>
      <c r="CI32" s="479">
        <f>IF(DG32="","","035020")</f>
      </c>
      <c r="CJ32" s="480"/>
      <c r="CK32" s="480"/>
      <c r="CL32" s="480"/>
      <c r="CM32" s="480"/>
      <c r="CN32" s="480"/>
      <c r="CO32" s="480"/>
      <c r="CP32" s="480"/>
      <c r="CQ32" s="480"/>
      <c r="CR32" s="480"/>
      <c r="CS32" s="480"/>
      <c r="CT32" s="480"/>
      <c r="CU32" s="480"/>
      <c r="CV32" s="481"/>
      <c r="CW32" s="463">
        <f>IF(ISERROR(VLOOKUP(CI32,'単価設定'!$H$3:$K$7,4,FALSE)),"",VLOOKUP(CI32,'単価設定'!$H$3:$K$7,4,FALSE))</f>
      </c>
      <c r="CX32" s="464"/>
      <c r="CY32" s="464"/>
      <c r="CZ32" s="464"/>
      <c r="DA32" s="464"/>
      <c r="DB32" s="464"/>
      <c r="DC32" s="464"/>
      <c r="DD32" s="464"/>
      <c r="DE32" s="464"/>
      <c r="DF32" s="465"/>
      <c r="DG32" s="466">
        <f>IF(X43=0,"",X43)</f>
      </c>
      <c r="DH32" s="467"/>
      <c r="DI32" s="467"/>
      <c r="DJ32" s="468"/>
      <c r="DK32" s="469">
        <f t="shared" si="6"/>
      </c>
      <c r="DL32" s="470"/>
      <c r="DM32" s="470"/>
      <c r="DN32" s="470"/>
      <c r="DO32" s="470"/>
      <c r="DP32" s="470"/>
      <c r="DQ32" s="470"/>
      <c r="DR32" s="470"/>
      <c r="DS32" s="470"/>
      <c r="DT32" s="470"/>
      <c r="DU32" s="470"/>
      <c r="DV32" s="471"/>
      <c r="DW32" s="469">
        <f t="shared" si="7"/>
      </c>
      <c r="DX32" s="470"/>
      <c r="DY32" s="470"/>
      <c r="DZ32" s="470"/>
      <c r="EA32" s="470"/>
      <c r="EB32" s="470"/>
      <c r="EC32" s="470"/>
      <c r="ED32" s="470"/>
      <c r="EE32" s="470"/>
      <c r="EF32" s="470"/>
      <c r="EG32" s="470"/>
      <c r="EH32" s="471"/>
      <c r="EI32" s="472"/>
      <c r="EJ32" s="473"/>
      <c r="EK32" s="474"/>
      <c r="EL32" s="475"/>
      <c r="EN32" s="21">
        <f>IF(ISERROR(VLOOKUP(CI32,'単価設定'!$H$3:$L$7,5,FALSE)),"",VLOOKUP(CI32,'単価設定'!$H$3:$L$7,5,FALSE)*DG32)</f>
      </c>
      <c r="EO32" s="28">
        <f t="shared" si="3"/>
        <v>0</v>
      </c>
    </row>
    <row r="33" spans="1:145" ht="18" customHeight="1">
      <c r="A33" s="375"/>
      <c r="B33" s="376"/>
      <c r="C33" s="376"/>
      <c r="D33" s="377">
        <f>IF(A33&lt;&gt;"",TEXT(DATE(YEAR('請求書'!$D$20),MONTH('請求書'!$D$20),$A33),"AAA"),"")</f>
      </c>
      <c r="E33" s="378"/>
      <c r="F33" s="379"/>
      <c r="G33" s="341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3">
        <f t="shared" si="1"/>
        <v>0</v>
      </c>
      <c r="T33" s="344"/>
      <c r="U33" s="344"/>
      <c r="V33" s="344"/>
      <c r="W33" s="345"/>
      <c r="X33" s="346"/>
      <c r="Y33" s="346"/>
      <c r="Z33" s="346"/>
      <c r="AA33" s="346"/>
      <c r="AB33" s="346"/>
      <c r="AC33" s="346"/>
      <c r="AD33" s="346"/>
      <c r="AE33" s="347"/>
      <c r="AF33" s="346"/>
      <c r="AG33" s="346"/>
      <c r="AH33" s="346"/>
      <c r="AI33" s="380"/>
      <c r="AJ33" s="381"/>
      <c r="AK33" s="382"/>
      <c r="AL33" s="382"/>
      <c r="AM33" s="382"/>
      <c r="AN33" s="383"/>
      <c r="AO33" s="392"/>
      <c r="AP33" s="393"/>
      <c r="AQ33" s="393"/>
      <c r="AR33" s="393"/>
      <c r="AS33" s="393"/>
      <c r="AT33" s="393"/>
      <c r="AU33" s="393"/>
      <c r="AV33" s="393"/>
      <c r="AW33" s="393"/>
      <c r="AX33" s="393"/>
      <c r="AY33" s="393"/>
      <c r="AZ33" s="393"/>
      <c r="BA33" s="393"/>
      <c r="BB33" s="393"/>
      <c r="BC33" s="393"/>
      <c r="BD33" s="393"/>
      <c r="BE33" s="393"/>
      <c r="BF33" s="393"/>
      <c r="BG33" s="394"/>
      <c r="BH33" s="28">
        <f t="shared" si="2"/>
      </c>
      <c r="BI33" s="28">
        <f>IF(ISERROR(VLOOKUP(BH33,'単価設定'!$G$3:$K$7,2,FALSE)),"",VLOOKUP(BH33,'単価設定'!$G$3:$K$7,2,FALSE))</f>
      </c>
      <c r="BJ33" s="26">
        <f>IF(BI33&lt;&gt;"",IF(COUNTIF(BI$12:BI33,BI33)=1,ROW(),""),"")</f>
      </c>
      <c r="BK33" s="26">
        <f t="shared" si="0"/>
      </c>
      <c r="BO33" s="439"/>
      <c r="BP33" s="440"/>
      <c r="BQ33" s="441"/>
      <c r="BR33" s="476">
        <f>IF(ISERROR(VLOOKUP(CI33,'単価設定'!$H$3:$K$7,2,FALSE)),"",VLOOKUP(CI33,'単価設定'!$H$3:$K$7,2,FALSE))</f>
      </c>
      <c r="BS33" s="477"/>
      <c r="BT33" s="477"/>
      <c r="BU33" s="477"/>
      <c r="BV33" s="477"/>
      <c r="BW33" s="477"/>
      <c r="BX33" s="477"/>
      <c r="BY33" s="477"/>
      <c r="BZ33" s="477"/>
      <c r="CA33" s="477"/>
      <c r="CB33" s="477"/>
      <c r="CC33" s="477"/>
      <c r="CD33" s="477"/>
      <c r="CE33" s="477"/>
      <c r="CF33" s="477"/>
      <c r="CG33" s="477"/>
      <c r="CH33" s="478"/>
      <c r="CI33" s="479">
        <f>IF(DG33="","","035030")</f>
      </c>
      <c r="CJ33" s="480"/>
      <c r="CK33" s="480"/>
      <c r="CL33" s="480"/>
      <c r="CM33" s="480"/>
      <c r="CN33" s="480"/>
      <c r="CO33" s="480"/>
      <c r="CP33" s="480"/>
      <c r="CQ33" s="480"/>
      <c r="CR33" s="480"/>
      <c r="CS33" s="480"/>
      <c r="CT33" s="480"/>
      <c r="CU33" s="480"/>
      <c r="CV33" s="481"/>
      <c r="CW33" s="463">
        <f>IF(ISERROR(VLOOKUP(CI33,'単価設定'!$H$3:$K$7,4,FALSE)),"",VLOOKUP(CI33,'単価設定'!$H$3:$K$7,4,FALSE))</f>
      </c>
      <c r="CX33" s="464"/>
      <c r="CY33" s="464"/>
      <c r="CZ33" s="464"/>
      <c r="DA33" s="464"/>
      <c r="DB33" s="464"/>
      <c r="DC33" s="464"/>
      <c r="DD33" s="464"/>
      <c r="DE33" s="464"/>
      <c r="DF33" s="465"/>
      <c r="DG33" s="466">
        <f>IF(AB43=0,"",AB43)</f>
      </c>
      <c r="DH33" s="467"/>
      <c r="DI33" s="467"/>
      <c r="DJ33" s="468"/>
      <c r="DK33" s="469">
        <f t="shared" si="6"/>
      </c>
      <c r="DL33" s="470"/>
      <c r="DM33" s="470"/>
      <c r="DN33" s="470"/>
      <c r="DO33" s="470"/>
      <c r="DP33" s="470"/>
      <c r="DQ33" s="470"/>
      <c r="DR33" s="470"/>
      <c r="DS33" s="470"/>
      <c r="DT33" s="470"/>
      <c r="DU33" s="470"/>
      <c r="DV33" s="471"/>
      <c r="DW33" s="469">
        <f t="shared" si="7"/>
      </c>
      <c r="DX33" s="470"/>
      <c r="DY33" s="470"/>
      <c r="DZ33" s="470"/>
      <c r="EA33" s="470"/>
      <c r="EB33" s="470"/>
      <c r="EC33" s="470"/>
      <c r="ED33" s="470"/>
      <c r="EE33" s="470"/>
      <c r="EF33" s="470"/>
      <c r="EG33" s="470"/>
      <c r="EH33" s="471"/>
      <c r="EI33" s="472"/>
      <c r="EJ33" s="473"/>
      <c r="EK33" s="474"/>
      <c r="EL33" s="475"/>
      <c r="EN33" s="21">
        <f>IF(ISERROR(VLOOKUP(CI33,'単価設定'!$H$3:$L$7,5,FALSE)),"",VLOOKUP(CI33,'単価設定'!$H$3:$L$7,5,FALSE)*DG33)</f>
      </c>
      <c r="EO33" s="28">
        <f t="shared" si="3"/>
        <v>0</v>
      </c>
    </row>
    <row r="34" spans="1:145" ht="18" customHeight="1">
      <c r="A34" s="375"/>
      <c r="B34" s="376"/>
      <c r="C34" s="376"/>
      <c r="D34" s="377">
        <f>IF(A34&lt;&gt;"",TEXT(DATE(YEAR('請求書'!$D$20),MONTH('請求書'!$D$20),$A34),"AAA"),"")</f>
      </c>
      <c r="E34" s="378"/>
      <c r="F34" s="379"/>
      <c r="G34" s="341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3">
        <f t="shared" si="1"/>
        <v>0</v>
      </c>
      <c r="T34" s="344"/>
      <c r="U34" s="344"/>
      <c r="V34" s="344"/>
      <c r="W34" s="345"/>
      <c r="X34" s="346"/>
      <c r="Y34" s="346"/>
      <c r="Z34" s="346"/>
      <c r="AA34" s="346"/>
      <c r="AB34" s="346"/>
      <c r="AC34" s="346"/>
      <c r="AD34" s="346"/>
      <c r="AE34" s="347"/>
      <c r="AF34" s="346"/>
      <c r="AG34" s="346"/>
      <c r="AH34" s="346"/>
      <c r="AI34" s="380"/>
      <c r="AJ34" s="381"/>
      <c r="AK34" s="382"/>
      <c r="AL34" s="382"/>
      <c r="AM34" s="382"/>
      <c r="AN34" s="383"/>
      <c r="AO34" s="392"/>
      <c r="AP34" s="393"/>
      <c r="AQ34" s="393"/>
      <c r="AR34" s="393"/>
      <c r="AS34" s="393"/>
      <c r="AT34" s="393"/>
      <c r="AU34" s="393"/>
      <c r="AV34" s="393"/>
      <c r="AW34" s="393"/>
      <c r="AX34" s="393"/>
      <c r="AY34" s="393"/>
      <c r="AZ34" s="393"/>
      <c r="BA34" s="393"/>
      <c r="BB34" s="393"/>
      <c r="BC34" s="393"/>
      <c r="BD34" s="393"/>
      <c r="BE34" s="393"/>
      <c r="BF34" s="393"/>
      <c r="BG34" s="394"/>
      <c r="BH34" s="28">
        <f t="shared" si="2"/>
      </c>
      <c r="BI34" s="28">
        <f>IF(ISERROR(VLOOKUP(BH34,'単価設定'!$G$3:$K$7,2,FALSE)),"",VLOOKUP(BH34,'単価設定'!$G$3:$K$7,2,FALSE))</f>
      </c>
      <c r="BJ34" s="26">
        <f>IF(BI34&lt;&gt;"",IF(COUNTIF(BI$12:BI34,BI34)=1,ROW(),""),"")</f>
      </c>
      <c r="BK34" s="26">
        <f t="shared" si="0"/>
      </c>
      <c r="BO34" s="439"/>
      <c r="BP34" s="440"/>
      <c r="BQ34" s="441"/>
      <c r="BR34" s="476">
        <f>IF(ISERROR(VLOOKUP(CI34,'単価設定'!$H$3:$K$7,2,FALSE)),"",VLOOKUP(CI34,'単価設定'!$H$3:$K$7,2,FALSE))</f>
      </c>
      <c r="BS34" s="477"/>
      <c r="BT34" s="477"/>
      <c r="BU34" s="477"/>
      <c r="BV34" s="477"/>
      <c r="BW34" s="477"/>
      <c r="BX34" s="477"/>
      <c r="BY34" s="477"/>
      <c r="BZ34" s="477"/>
      <c r="CA34" s="477"/>
      <c r="CB34" s="477"/>
      <c r="CC34" s="477"/>
      <c r="CD34" s="477"/>
      <c r="CE34" s="477"/>
      <c r="CF34" s="477"/>
      <c r="CG34" s="477"/>
      <c r="CH34" s="478"/>
      <c r="CI34" s="479">
        <f>IF(DG34="","","035040")</f>
      </c>
      <c r="CJ34" s="480"/>
      <c r="CK34" s="480"/>
      <c r="CL34" s="480"/>
      <c r="CM34" s="480"/>
      <c r="CN34" s="480"/>
      <c r="CO34" s="480"/>
      <c r="CP34" s="480"/>
      <c r="CQ34" s="480"/>
      <c r="CR34" s="480"/>
      <c r="CS34" s="480"/>
      <c r="CT34" s="480"/>
      <c r="CU34" s="480"/>
      <c r="CV34" s="481"/>
      <c r="CW34" s="463">
        <f>IF(ISERROR(VLOOKUP(CI34,'単価設定'!$H$3:$K$7,4,FALSE)),"",VLOOKUP(CI34,'単価設定'!$H$3:$K$7,4,FALSE))</f>
      </c>
      <c r="CX34" s="464"/>
      <c r="CY34" s="464"/>
      <c r="CZ34" s="464"/>
      <c r="DA34" s="464"/>
      <c r="DB34" s="464"/>
      <c r="DC34" s="464"/>
      <c r="DD34" s="464"/>
      <c r="DE34" s="464"/>
      <c r="DF34" s="465"/>
      <c r="DG34" s="466">
        <f>IF(AF43=0,"",AF43)</f>
      </c>
      <c r="DH34" s="467"/>
      <c r="DI34" s="467"/>
      <c r="DJ34" s="468"/>
      <c r="DK34" s="469">
        <f t="shared" si="6"/>
      </c>
      <c r="DL34" s="470"/>
      <c r="DM34" s="470"/>
      <c r="DN34" s="470"/>
      <c r="DO34" s="470"/>
      <c r="DP34" s="470"/>
      <c r="DQ34" s="470"/>
      <c r="DR34" s="470"/>
      <c r="DS34" s="470"/>
      <c r="DT34" s="470"/>
      <c r="DU34" s="470"/>
      <c r="DV34" s="471"/>
      <c r="DW34" s="469">
        <f t="shared" si="7"/>
      </c>
      <c r="DX34" s="470"/>
      <c r="DY34" s="470"/>
      <c r="DZ34" s="470"/>
      <c r="EA34" s="470"/>
      <c r="EB34" s="470"/>
      <c r="EC34" s="470"/>
      <c r="ED34" s="470"/>
      <c r="EE34" s="470"/>
      <c r="EF34" s="470"/>
      <c r="EG34" s="470"/>
      <c r="EH34" s="471"/>
      <c r="EI34" s="472"/>
      <c r="EJ34" s="473"/>
      <c r="EK34" s="474"/>
      <c r="EL34" s="475"/>
      <c r="EN34" s="21">
        <f>IF(ISERROR(VLOOKUP(CI34,'単価設定'!$H$3:$L$7,5,FALSE)),"",VLOOKUP(CI34,'単価設定'!$H$3:$L$7,5,FALSE)*DG34)</f>
      </c>
      <c r="EO34" s="28">
        <f t="shared" si="3"/>
        <v>0</v>
      </c>
    </row>
    <row r="35" spans="1:145" ht="18" customHeight="1" thickBot="1">
      <c r="A35" s="375"/>
      <c r="B35" s="376"/>
      <c r="C35" s="376"/>
      <c r="D35" s="377">
        <f>IF(A35&lt;&gt;"",TEXT(DATE(YEAR('請求書'!$D$20),MONTH('請求書'!$D$20),$A35),"AAA"),"")</f>
      </c>
      <c r="E35" s="378"/>
      <c r="F35" s="379"/>
      <c r="G35" s="341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3">
        <f t="shared" si="1"/>
        <v>0</v>
      </c>
      <c r="T35" s="344"/>
      <c r="U35" s="344"/>
      <c r="V35" s="344"/>
      <c r="W35" s="345"/>
      <c r="X35" s="346"/>
      <c r="Y35" s="346"/>
      <c r="Z35" s="346"/>
      <c r="AA35" s="346"/>
      <c r="AB35" s="346"/>
      <c r="AC35" s="346"/>
      <c r="AD35" s="346"/>
      <c r="AE35" s="347"/>
      <c r="AF35" s="346"/>
      <c r="AG35" s="346"/>
      <c r="AH35" s="346"/>
      <c r="AI35" s="380"/>
      <c r="AJ35" s="381"/>
      <c r="AK35" s="382"/>
      <c r="AL35" s="382"/>
      <c r="AM35" s="382"/>
      <c r="AN35" s="383"/>
      <c r="AO35" s="392"/>
      <c r="AP35" s="393"/>
      <c r="AQ35" s="393"/>
      <c r="AR35" s="393"/>
      <c r="AS35" s="393"/>
      <c r="AT35" s="393"/>
      <c r="AU35" s="393"/>
      <c r="AV35" s="393"/>
      <c r="AW35" s="393"/>
      <c r="AX35" s="393"/>
      <c r="AY35" s="393"/>
      <c r="AZ35" s="393"/>
      <c r="BA35" s="393"/>
      <c r="BB35" s="393"/>
      <c r="BC35" s="393"/>
      <c r="BD35" s="393"/>
      <c r="BE35" s="393"/>
      <c r="BF35" s="393"/>
      <c r="BG35" s="394"/>
      <c r="BH35" s="28">
        <f t="shared" si="2"/>
      </c>
      <c r="BI35" s="28">
        <f>IF(ISERROR(VLOOKUP(BH35,'単価設定'!$G$3:$K$7,2,FALSE)),"",VLOOKUP(BH35,'単価設定'!$G$3:$K$7,2,FALSE))</f>
      </c>
      <c r="BJ35" s="26">
        <f>IF(BI35&lt;&gt;"",IF(COUNTIF(BI$12:BI35,BI35)=1,ROW(),""),"")</f>
      </c>
      <c r="BK35" s="26">
        <f t="shared" si="0"/>
      </c>
      <c r="BO35" s="442"/>
      <c r="BP35" s="443"/>
      <c r="BQ35" s="444"/>
      <c r="BR35" s="476">
        <f>IF(ISERROR(VLOOKUP(CI35,'単価設定'!$H$3:$K$7,2,FALSE)),"",VLOOKUP(CI35,'単価設定'!$H$3:$K$7,2,FALSE))</f>
      </c>
      <c r="BS35" s="477"/>
      <c r="BT35" s="477"/>
      <c r="BU35" s="477"/>
      <c r="BV35" s="477"/>
      <c r="BW35" s="477"/>
      <c r="BX35" s="477"/>
      <c r="BY35" s="477"/>
      <c r="BZ35" s="477"/>
      <c r="CA35" s="477"/>
      <c r="CB35" s="477"/>
      <c r="CC35" s="477"/>
      <c r="CD35" s="477"/>
      <c r="CE35" s="477"/>
      <c r="CF35" s="477"/>
      <c r="CG35" s="477"/>
      <c r="CH35" s="478"/>
      <c r="CI35" s="479" t="e">
        <f>IF(DG35="","","039900")</f>
        <v>#VALUE!</v>
      </c>
      <c r="CJ35" s="480"/>
      <c r="CK35" s="480"/>
      <c r="CL35" s="480"/>
      <c r="CM35" s="480"/>
      <c r="CN35" s="480"/>
      <c r="CO35" s="480"/>
      <c r="CP35" s="480"/>
      <c r="CQ35" s="480"/>
      <c r="CR35" s="480"/>
      <c r="CS35" s="480"/>
      <c r="CT35" s="480"/>
      <c r="CU35" s="480"/>
      <c r="CV35" s="481"/>
      <c r="CW35" s="463">
        <f>IF(ISERROR(VLOOKUP(CI35,'単価設定'!$H$3:$K$19,4,FALSE)),"",VLOOKUP(CI35,'単価設定'!$H$3:$K$19,4,FALSE))</f>
      </c>
      <c r="CX35" s="464"/>
      <c r="CY35" s="464"/>
      <c r="CZ35" s="464"/>
      <c r="DA35" s="464"/>
      <c r="DB35" s="464"/>
      <c r="DC35" s="464"/>
      <c r="DD35" s="464"/>
      <c r="DE35" s="464"/>
      <c r="DF35" s="465"/>
      <c r="DG35" s="482" t="e">
        <f>IF(TEXT(CN17,"0000000000")=TEXT(DI7,"0000000000"),1,"")</f>
        <v>#VALUE!</v>
      </c>
      <c r="DH35" s="483"/>
      <c r="DI35" s="483"/>
      <c r="DJ35" s="484"/>
      <c r="DK35" s="469" t="e">
        <f t="shared" si="6"/>
        <v>#VALUE!</v>
      </c>
      <c r="DL35" s="470"/>
      <c r="DM35" s="470"/>
      <c r="DN35" s="470"/>
      <c r="DO35" s="470"/>
      <c r="DP35" s="470"/>
      <c r="DQ35" s="470"/>
      <c r="DR35" s="470"/>
      <c r="DS35" s="470"/>
      <c r="DT35" s="470"/>
      <c r="DU35" s="470"/>
      <c r="DV35" s="471"/>
      <c r="DW35" s="469" t="e">
        <f>IF(CI35="","",0)</f>
        <v>#VALUE!</v>
      </c>
      <c r="DX35" s="470"/>
      <c r="DY35" s="470"/>
      <c r="DZ35" s="470"/>
      <c r="EA35" s="470"/>
      <c r="EB35" s="470"/>
      <c r="EC35" s="470"/>
      <c r="ED35" s="470"/>
      <c r="EE35" s="470"/>
      <c r="EF35" s="470"/>
      <c r="EG35" s="470"/>
      <c r="EH35" s="471"/>
      <c r="EI35" s="472"/>
      <c r="EJ35" s="473"/>
      <c r="EK35" s="474"/>
      <c r="EL35" s="475"/>
      <c r="EN35" s="21">
        <f>IF(ISERROR(VLOOKUP(CI35,'単価設定'!$H$3:$L$7,5,FALSE)),"",VLOOKUP(CI35,'単価設定'!$H$3:$L$7,5,FALSE)*DG35)</f>
      </c>
      <c r="EO35" s="28">
        <f t="shared" si="3"/>
        <v>0</v>
      </c>
    </row>
    <row r="36" spans="1:145" ht="18" customHeight="1" thickBot="1">
      <c r="A36" s="375"/>
      <c r="B36" s="376"/>
      <c r="C36" s="376"/>
      <c r="D36" s="377">
        <f>IF(A36&lt;&gt;"",TEXT(DATE(YEAR('請求書'!$D$20),MONTH('請求書'!$D$20),$A36),"AAA"),"")</f>
      </c>
      <c r="E36" s="378"/>
      <c r="F36" s="379"/>
      <c r="G36" s="341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3">
        <f t="shared" si="1"/>
        <v>0</v>
      </c>
      <c r="T36" s="344"/>
      <c r="U36" s="344"/>
      <c r="V36" s="344"/>
      <c r="W36" s="345"/>
      <c r="X36" s="346"/>
      <c r="Y36" s="346"/>
      <c r="Z36" s="346"/>
      <c r="AA36" s="346"/>
      <c r="AB36" s="346"/>
      <c r="AC36" s="346"/>
      <c r="AD36" s="346"/>
      <c r="AE36" s="347"/>
      <c r="AF36" s="346"/>
      <c r="AG36" s="346"/>
      <c r="AH36" s="346"/>
      <c r="AI36" s="380"/>
      <c r="AJ36" s="381"/>
      <c r="AK36" s="382"/>
      <c r="AL36" s="382"/>
      <c r="AM36" s="382"/>
      <c r="AN36" s="383"/>
      <c r="AO36" s="392"/>
      <c r="AP36" s="393"/>
      <c r="AQ36" s="393"/>
      <c r="AR36" s="393"/>
      <c r="AS36" s="393"/>
      <c r="AT36" s="393"/>
      <c r="AU36" s="393"/>
      <c r="AV36" s="393"/>
      <c r="AW36" s="393"/>
      <c r="AX36" s="393"/>
      <c r="AY36" s="393"/>
      <c r="AZ36" s="393"/>
      <c r="BA36" s="393"/>
      <c r="BB36" s="393"/>
      <c r="BC36" s="393"/>
      <c r="BD36" s="393"/>
      <c r="BE36" s="393"/>
      <c r="BF36" s="393"/>
      <c r="BG36" s="394"/>
      <c r="BH36" s="28">
        <f t="shared" si="2"/>
      </c>
      <c r="BI36" s="28">
        <f>IF(ISERROR(VLOOKUP(BH36,'単価設定'!$G$3:$K$7,2,FALSE)),"",VLOOKUP(BH36,'単価設定'!$G$3:$K$7,2,FALSE))</f>
      </c>
      <c r="BJ36" s="26">
        <f>IF(BI36&lt;&gt;"",IF(COUNTIF(BI$12:BI36,BI36)=1,ROW(),""),"")</f>
      </c>
      <c r="BK36" s="26">
        <f t="shared" si="0"/>
      </c>
      <c r="BO36" s="490" t="s">
        <v>73</v>
      </c>
      <c r="BP36" s="491"/>
      <c r="BQ36" s="491"/>
      <c r="BR36" s="491"/>
      <c r="BS36" s="491"/>
      <c r="BT36" s="491"/>
      <c r="BU36" s="491"/>
      <c r="BV36" s="491"/>
      <c r="BW36" s="491"/>
      <c r="BX36" s="491"/>
      <c r="BY36" s="491"/>
      <c r="BZ36" s="491"/>
      <c r="CA36" s="491"/>
      <c r="CB36" s="491"/>
      <c r="CC36" s="491"/>
      <c r="CD36" s="491"/>
      <c r="CE36" s="491"/>
      <c r="CF36" s="491"/>
      <c r="CG36" s="491"/>
      <c r="CH36" s="491"/>
      <c r="CI36" s="492"/>
      <c r="CJ36" s="492"/>
      <c r="CK36" s="492"/>
      <c r="CL36" s="492"/>
      <c r="CM36" s="492"/>
      <c r="CN36" s="492"/>
      <c r="CO36" s="492"/>
      <c r="CP36" s="492"/>
      <c r="CQ36" s="492"/>
      <c r="CR36" s="492"/>
      <c r="CS36" s="492"/>
      <c r="CT36" s="492"/>
      <c r="CU36" s="492"/>
      <c r="CV36" s="492"/>
      <c r="CW36" s="492"/>
      <c r="CX36" s="492"/>
      <c r="CY36" s="492"/>
      <c r="CZ36" s="492"/>
      <c r="DA36" s="492"/>
      <c r="DB36" s="492"/>
      <c r="DC36" s="492"/>
      <c r="DD36" s="492"/>
      <c r="DE36" s="492"/>
      <c r="DF36" s="492"/>
      <c r="DG36" s="492"/>
      <c r="DH36" s="492"/>
      <c r="DI36" s="492"/>
      <c r="DJ36" s="493"/>
      <c r="DK36" s="485" t="e">
        <f>SUM(DK21:DV35)</f>
        <v>#VALUE!</v>
      </c>
      <c r="DL36" s="486"/>
      <c r="DM36" s="486"/>
      <c r="DN36" s="486"/>
      <c r="DO36" s="486"/>
      <c r="DP36" s="486"/>
      <c r="DQ36" s="486"/>
      <c r="DR36" s="486"/>
      <c r="DS36" s="486"/>
      <c r="DT36" s="486"/>
      <c r="DU36" s="486"/>
      <c r="DV36" s="487"/>
      <c r="DW36" s="485" t="e">
        <f>SUM(DW21:EH35)</f>
        <v>#VALUE!</v>
      </c>
      <c r="DX36" s="486"/>
      <c r="DY36" s="486"/>
      <c r="DZ36" s="486"/>
      <c r="EA36" s="486"/>
      <c r="EB36" s="486"/>
      <c r="EC36" s="486"/>
      <c r="ED36" s="486"/>
      <c r="EE36" s="486"/>
      <c r="EF36" s="486"/>
      <c r="EG36" s="486"/>
      <c r="EH36" s="487"/>
      <c r="EI36" s="488" t="s">
        <v>74</v>
      </c>
      <c r="EJ36" s="397"/>
      <c r="EK36" s="397"/>
      <c r="EL36" s="489"/>
      <c r="EN36" s="21">
        <f>SUM(EN21:EN35)</f>
        <v>0</v>
      </c>
      <c r="EO36" s="28">
        <f t="shared" si="3"/>
        <v>0</v>
      </c>
    </row>
    <row r="37" spans="1:145" ht="18" customHeight="1" thickBot="1">
      <c r="A37" s="375"/>
      <c r="B37" s="376"/>
      <c r="C37" s="376"/>
      <c r="D37" s="377">
        <f>IF(A37&lt;&gt;"",TEXT(DATE(YEAR('請求書'!$D$20),MONTH('請求書'!$D$20),$A37),"AAA"),"")</f>
      </c>
      <c r="E37" s="378"/>
      <c r="F37" s="379"/>
      <c r="G37" s="341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3">
        <f t="shared" si="1"/>
        <v>0</v>
      </c>
      <c r="T37" s="344"/>
      <c r="U37" s="344"/>
      <c r="V37" s="344"/>
      <c r="W37" s="345"/>
      <c r="X37" s="346"/>
      <c r="Y37" s="346"/>
      <c r="Z37" s="346"/>
      <c r="AA37" s="346"/>
      <c r="AB37" s="346"/>
      <c r="AC37" s="346"/>
      <c r="AD37" s="346"/>
      <c r="AE37" s="347"/>
      <c r="AF37" s="346"/>
      <c r="AG37" s="346"/>
      <c r="AH37" s="346"/>
      <c r="AI37" s="380"/>
      <c r="AJ37" s="381"/>
      <c r="AK37" s="382"/>
      <c r="AL37" s="382"/>
      <c r="AM37" s="382"/>
      <c r="AN37" s="383"/>
      <c r="AO37" s="392"/>
      <c r="AP37" s="393"/>
      <c r="AQ37" s="393"/>
      <c r="AR37" s="393"/>
      <c r="AS37" s="393"/>
      <c r="AT37" s="393"/>
      <c r="AU37" s="393"/>
      <c r="AV37" s="393"/>
      <c r="AW37" s="393"/>
      <c r="AX37" s="393"/>
      <c r="AY37" s="393"/>
      <c r="AZ37" s="393"/>
      <c r="BA37" s="393"/>
      <c r="BB37" s="393"/>
      <c r="BC37" s="393"/>
      <c r="BD37" s="393"/>
      <c r="BE37" s="393"/>
      <c r="BF37" s="393"/>
      <c r="BG37" s="394"/>
      <c r="BH37" s="28">
        <f t="shared" si="2"/>
      </c>
      <c r="BI37" s="28">
        <f>IF(ISERROR(VLOOKUP(BH37,'単価設定'!$G$3:$K$7,2,FALSE)),"",VLOOKUP(BH37,'単価設定'!$G$3:$K$7,2,FALSE))</f>
      </c>
      <c r="BJ37" s="26">
        <f>IF(BI37&lt;&gt;"",IF(COUNTIF(BI$12:BI37,BI37)=1,ROW(),""),"")</f>
      </c>
      <c r="BK37" s="26">
        <f t="shared" si="0"/>
      </c>
      <c r="EO37" s="28">
        <f t="shared" si="3"/>
        <v>0</v>
      </c>
    </row>
    <row r="38" spans="1:145" ht="18" customHeight="1" thickBot="1">
      <c r="A38" s="375"/>
      <c r="B38" s="376"/>
      <c r="C38" s="376"/>
      <c r="D38" s="377">
        <f>IF(A38&lt;&gt;"",TEXT(DATE(YEAR('請求書'!$D$20),MONTH('請求書'!$D$20),$A38),"AAA"),"")</f>
      </c>
      <c r="E38" s="378"/>
      <c r="F38" s="379"/>
      <c r="G38" s="341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3">
        <f t="shared" si="1"/>
        <v>0</v>
      </c>
      <c r="T38" s="344"/>
      <c r="U38" s="344"/>
      <c r="V38" s="344"/>
      <c r="W38" s="345"/>
      <c r="X38" s="346"/>
      <c r="Y38" s="346"/>
      <c r="Z38" s="346"/>
      <c r="AA38" s="346"/>
      <c r="AB38" s="346"/>
      <c r="AC38" s="346"/>
      <c r="AD38" s="346"/>
      <c r="AE38" s="347"/>
      <c r="AF38" s="346"/>
      <c r="AG38" s="346"/>
      <c r="AH38" s="346"/>
      <c r="AI38" s="380"/>
      <c r="AJ38" s="381"/>
      <c r="AK38" s="382"/>
      <c r="AL38" s="382"/>
      <c r="AM38" s="382"/>
      <c r="AN38" s="383"/>
      <c r="AO38" s="392"/>
      <c r="AP38" s="393"/>
      <c r="AQ38" s="393"/>
      <c r="AR38" s="393"/>
      <c r="AS38" s="393"/>
      <c r="AT38" s="393"/>
      <c r="AU38" s="393"/>
      <c r="AV38" s="393"/>
      <c r="AW38" s="393"/>
      <c r="AX38" s="393"/>
      <c r="AY38" s="393"/>
      <c r="AZ38" s="393"/>
      <c r="BA38" s="393"/>
      <c r="BB38" s="393"/>
      <c r="BC38" s="393"/>
      <c r="BD38" s="393"/>
      <c r="BE38" s="393"/>
      <c r="BF38" s="393"/>
      <c r="BG38" s="394"/>
      <c r="BH38" s="28">
        <f t="shared" si="2"/>
      </c>
      <c r="BI38" s="28">
        <f>IF(ISERROR(VLOOKUP(BH38,'単価設定'!$G$3:$K$7,2,FALSE)),"",VLOOKUP(BH38,'単価設定'!$G$3:$K$7,2,FALSE))</f>
      </c>
      <c r="BJ38" s="26">
        <f>IF(BI38&lt;&gt;"",IF(COUNTIF(BI$12:BI38,BI38)=1,ROW(),""),"")</f>
      </c>
      <c r="BK38" s="26">
        <f t="shared" si="0"/>
      </c>
      <c r="BO38" s="494" t="s">
        <v>45</v>
      </c>
      <c r="BP38" s="495"/>
      <c r="BQ38" s="496"/>
      <c r="BR38" s="395" t="s">
        <v>75</v>
      </c>
      <c r="BS38" s="492"/>
      <c r="BT38" s="492"/>
      <c r="BU38" s="492"/>
      <c r="BV38" s="492"/>
      <c r="BW38" s="492"/>
      <c r="BX38" s="492"/>
      <c r="BY38" s="492"/>
      <c r="BZ38" s="492"/>
      <c r="CA38" s="492"/>
      <c r="CB38" s="492"/>
      <c r="CC38" s="492"/>
      <c r="CD38" s="492"/>
      <c r="CE38" s="492"/>
      <c r="CF38" s="492"/>
      <c r="CG38" s="492"/>
      <c r="CH38" s="492"/>
      <c r="CI38" s="492"/>
      <c r="CJ38" s="492"/>
      <c r="CK38" s="492"/>
      <c r="CL38" s="492"/>
      <c r="CM38" s="492"/>
      <c r="CN38" s="492"/>
      <c r="CO38" s="492"/>
      <c r="CP38" s="492"/>
      <c r="CQ38" s="492"/>
      <c r="CR38" s="492"/>
      <c r="CS38" s="492"/>
      <c r="CT38" s="492"/>
      <c r="CU38" s="492"/>
      <c r="CV38" s="492"/>
      <c r="CW38" s="492"/>
      <c r="CX38" s="492"/>
      <c r="CY38" s="492"/>
      <c r="CZ38" s="503" t="s">
        <v>76</v>
      </c>
      <c r="DA38" s="397"/>
      <c r="DB38" s="397"/>
      <c r="DC38" s="397"/>
      <c r="DD38" s="397"/>
      <c r="DE38" s="397"/>
      <c r="DF38" s="397"/>
      <c r="DG38" s="397"/>
      <c r="DH38" s="397"/>
      <c r="DI38" s="397"/>
      <c r="DJ38" s="397"/>
      <c r="DK38" s="489"/>
      <c r="DL38" s="395" t="s">
        <v>24</v>
      </c>
      <c r="DM38" s="492"/>
      <c r="DN38" s="492"/>
      <c r="DO38" s="492"/>
      <c r="DP38" s="492"/>
      <c r="DQ38" s="492"/>
      <c r="DR38" s="492"/>
      <c r="DS38" s="492"/>
      <c r="DT38" s="492"/>
      <c r="DU38" s="492"/>
      <c r="DV38" s="492"/>
      <c r="DW38" s="492"/>
      <c r="DX38" s="492"/>
      <c r="DY38" s="492"/>
      <c r="DZ38" s="492"/>
      <c r="EA38" s="492"/>
      <c r="EB38" s="492"/>
      <c r="EC38" s="492"/>
      <c r="ED38" s="492"/>
      <c r="EE38" s="492"/>
      <c r="EF38" s="492"/>
      <c r="EG38" s="492"/>
      <c r="EH38" s="492"/>
      <c r="EI38" s="492"/>
      <c r="EJ38" s="492"/>
      <c r="EK38" s="492"/>
      <c r="EL38" s="493"/>
      <c r="EO38" s="28">
        <f t="shared" si="3"/>
        <v>0</v>
      </c>
    </row>
    <row r="39" spans="1:145" ht="18" customHeight="1">
      <c r="A39" s="375"/>
      <c r="B39" s="376"/>
      <c r="C39" s="376"/>
      <c r="D39" s="377">
        <f>IF(A39&lt;&gt;"",TEXT(DATE(YEAR('請求書'!$D$20),MONTH('請求書'!$D$20),$A39),"AAA"),"")</f>
      </c>
      <c r="E39" s="378"/>
      <c r="F39" s="379"/>
      <c r="G39" s="341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3">
        <f t="shared" si="1"/>
        <v>0</v>
      </c>
      <c r="T39" s="344"/>
      <c r="U39" s="344"/>
      <c r="V39" s="344"/>
      <c r="W39" s="345"/>
      <c r="X39" s="346"/>
      <c r="Y39" s="346"/>
      <c r="Z39" s="346"/>
      <c r="AA39" s="346"/>
      <c r="AB39" s="346"/>
      <c r="AC39" s="346"/>
      <c r="AD39" s="346"/>
      <c r="AE39" s="347"/>
      <c r="AF39" s="346"/>
      <c r="AG39" s="346"/>
      <c r="AH39" s="346"/>
      <c r="AI39" s="380"/>
      <c r="AJ39" s="381"/>
      <c r="AK39" s="382"/>
      <c r="AL39" s="382"/>
      <c r="AM39" s="382"/>
      <c r="AN39" s="383"/>
      <c r="AO39" s="392"/>
      <c r="AP39" s="393"/>
      <c r="AQ39" s="393"/>
      <c r="AR39" s="393"/>
      <c r="AS39" s="393"/>
      <c r="AT39" s="393"/>
      <c r="AU39" s="393"/>
      <c r="AV39" s="393"/>
      <c r="AW39" s="393"/>
      <c r="AX39" s="393"/>
      <c r="AY39" s="393"/>
      <c r="AZ39" s="393"/>
      <c r="BA39" s="393"/>
      <c r="BB39" s="393"/>
      <c r="BC39" s="393"/>
      <c r="BD39" s="393"/>
      <c r="BE39" s="393"/>
      <c r="BF39" s="393"/>
      <c r="BG39" s="394"/>
      <c r="BH39" s="28">
        <f t="shared" si="2"/>
      </c>
      <c r="BI39" s="28">
        <f>IF(ISERROR(VLOOKUP(BH39,'単価設定'!$G$3:$K$7,2,FALSE)),"",VLOOKUP(BH39,'単価設定'!$G$3:$K$7,2,FALSE))</f>
      </c>
      <c r="BJ39" s="26">
        <f>IF(BI39&lt;&gt;"",IF(COUNTIF(BI$12:BI39,BI39)=1,ROW(),""),"")</f>
      </c>
      <c r="BK39" s="26">
        <f t="shared" si="0"/>
      </c>
      <c r="BO39" s="497"/>
      <c r="BP39" s="498"/>
      <c r="BQ39" s="499"/>
      <c r="BR39" s="415" t="s">
        <v>77</v>
      </c>
      <c r="BS39" s="505"/>
      <c r="BT39" s="505"/>
      <c r="BU39" s="505"/>
      <c r="BV39" s="505"/>
      <c r="BW39" s="505"/>
      <c r="BX39" s="505"/>
      <c r="BY39" s="505"/>
      <c r="BZ39" s="505"/>
      <c r="CA39" s="505"/>
      <c r="CB39" s="505"/>
      <c r="CC39" s="505"/>
      <c r="CD39" s="505"/>
      <c r="CE39" s="505"/>
      <c r="CF39" s="505"/>
      <c r="CG39" s="505"/>
      <c r="CH39" s="505"/>
      <c r="CI39" s="505"/>
      <c r="CJ39" s="505"/>
      <c r="CK39" s="505"/>
      <c r="CL39" s="505"/>
      <c r="CM39" s="505"/>
      <c r="CN39" s="505"/>
      <c r="CO39" s="505"/>
      <c r="CP39" s="505"/>
      <c r="CQ39" s="505"/>
      <c r="CR39" s="505"/>
      <c r="CS39" s="505"/>
      <c r="CT39" s="505"/>
      <c r="CU39" s="505"/>
      <c r="CV39" s="505"/>
      <c r="CW39" s="505"/>
      <c r="CX39" s="505"/>
      <c r="CY39" s="513"/>
      <c r="CZ39" s="514">
        <f>IF(ISERROR(DK36),0,DK36)</f>
        <v>0</v>
      </c>
      <c r="DA39" s="515"/>
      <c r="DB39" s="515"/>
      <c r="DC39" s="515"/>
      <c r="DD39" s="515"/>
      <c r="DE39" s="515"/>
      <c r="DF39" s="515"/>
      <c r="DG39" s="515"/>
      <c r="DH39" s="515"/>
      <c r="DI39" s="515"/>
      <c r="DJ39" s="515"/>
      <c r="DK39" s="516"/>
      <c r="DL39" s="504"/>
      <c r="DM39" s="505"/>
      <c r="DN39" s="505"/>
      <c r="DO39" s="505"/>
      <c r="DP39" s="505"/>
      <c r="DQ39" s="505"/>
      <c r="DR39" s="505"/>
      <c r="DS39" s="505"/>
      <c r="DT39" s="505"/>
      <c r="DU39" s="505"/>
      <c r="DV39" s="505"/>
      <c r="DW39" s="505"/>
      <c r="DX39" s="505"/>
      <c r="DY39" s="505"/>
      <c r="DZ39" s="505"/>
      <c r="EA39" s="505"/>
      <c r="EB39" s="505"/>
      <c r="EC39" s="505"/>
      <c r="ED39" s="505"/>
      <c r="EE39" s="505"/>
      <c r="EF39" s="505"/>
      <c r="EG39" s="505"/>
      <c r="EH39" s="505"/>
      <c r="EI39" s="505"/>
      <c r="EJ39" s="505"/>
      <c r="EK39" s="505"/>
      <c r="EL39" s="506"/>
      <c r="EO39" s="28">
        <f t="shared" si="3"/>
        <v>0</v>
      </c>
    </row>
    <row r="40" spans="1:145" ht="18" customHeight="1">
      <c r="A40" s="375"/>
      <c r="B40" s="376"/>
      <c r="C40" s="376"/>
      <c r="D40" s="377">
        <f>IF(A40&lt;&gt;"",TEXT(DATE(YEAR('請求書'!$D$20),MONTH('請求書'!$D$20),$A40),"AAA"),"")</f>
      </c>
      <c r="E40" s="378"/>
      <c r="F40" s="379"/>
      <c r="G40" s="341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3">
        <f t="shared" si="1"/>
        <v>0</v>
      </c>
      <c r="T40" s="344"/>
      <c r="U40" s="344"/>
      <c r="V40" s="344"/>
      <c r="W40" s="345"/>
      <c r="X40" s="346"/>
      <c r="Y40" s="346"/>
      <c r="Z40" s="346"/>
      <c r="AA40" s="346"/>
      <c r="AB40" s="346"/>
      <c r="AC40" s="346"/>
      <c r="AD40" s="346"/>
      <c r="AE40" s="347"/>
      <c r="AF40" s="346"/>
      <c r="AG40" s="346"/>
      <c r="AH40" s="346"/>
      <c r="AI40" s="380"/>
      <c r="AJ40" s="381"/>
      <c r="AK40" s="382"/>
      <c r="AL40" s="382"/>
      <c r="AM40" s="382"/>
      <c r="AN40" s="383"/>
      <c r="AO40" s="392"/>
      <c r="AP40" s="393"/>
      <c r="AQ40" s="393"/>
      <c r="AR40" s="393"/>
      <c r="AS40" s="393"/>
      <c r="AT40" s="393"/>
      <c r="AU40" s="393"/>
      <c r="AV40" s="393"/>
      <c r="AW40" s="393"/>
      <c r="AX40" s="393"/>
      <c r="AY40" s="393"/>
      <c r="AZ40" s="393"/>
      <c r="BA40" s="393"/>
      <c r="BB40" s="393"/>
      <c r="BC40" s="393"/>
      <c r="BD40" s="393"/>
      <c r="BE40" s="393"/>
      <c r="BF40" s="393"/>
      <c r="BG40" s="394"/>
      <c r="BH40" s="28">
        <f t="shared" si="2"/>
      </c>
      <c r="BI40" s="28">
        <f>IF(ISERROR(VLOOKUP(BH40,'単価設定'!$G$3:$K$7,2,FALSE)),"",VLOOKUP(BH40,'単価設定'!$G$3:$K$7,2,FALSE))</f>
      </c>
      <c r="BJ40" s="26">
        <f>IF(BI40&lt;&gt;"",IF(COUNTIF(BI$12:BI40,BI40)=1,ROW(),""),"")</f>
      </c>
      <c r="BK40" s="26">
        <f t="shared" si="0"/>
      </c>
      <c r="BN40" s="57"/>
      <c r="BO40" s="497"/>
      <c r="BP40" s="498"/>
      <c r="BQ40" s="499"/>
      <c r="BR40" s="457" t="s">
        <v>78</v>
      </c>
      <c r="BS40" s="517"/>
      <c r="BT40" s="517"/>
      <c r="BU40" s="517"/>
      <c r="BV40" s="517"/>
      <c r="BW40" s="517"/>
      <c r="BX40" s="517"/>
      <c r="BY40" s="517"/>
      <c r="BZ40" s="517"/>
      <c r="CA40" s="517"/>
      <c r="CB40" s="517"/>
      <c r="CC40" s="517"/>
      <c r="CD40" s="517"/>
      <c r="CE40" s="517"/>
      <c r="CF40" s="517"/>
      <c r="CG40" s="517"/>
      <c r="CH40" s="517"/>
      <c r="CI40" s="517"/>
      <c r="CJ40" s="517"/>
      <c r="CK40" s="517"/>
      <c r="CL40" s="517"/>
      <c r="CM40" s="517"/>
      <c r="CN40" s="517"/>
      <c r="CO40" s="517"/>
      <c r="CP40" s="517"/>
      <c r="CQ40" s="517"/>
      <c r="CR40" s="517"/>
      <c r="CS40" s="517"/>
      <c r="CT40" s="517"/>
      <c r="CU40" s="517"/>
      <c r="CV40" s="517"/>
      <c r="CW40" s="517"/>
      <c r="CX40" s="517"/>
      <c r="CY40" s="518"/>
      <c r="CZ40" s="519" t="e">
        <f>IF(EC17&lt;&gt;"",EC17,IF(DW36&gt;CG15,CG15,DW36))</f>
        <v>#VALUE!</v>
      </c>
      <c r="DA40" s="520"/>
      <c r="DB40" s="520"/>
      <c r="DC40" s="520"/>
      <c r="DD40" s="520"/>
      <c r="DE40" s="520"/>
      <c r="DF40" s="520"/>
      <c r="DG40" s="520"/>
      <c r="DH40" s="520"/>
      <c r="DI40" s="520"/>
      <c r="DJ40" s="520"/>
      <c r="DK40" s="521"/>
      <c r="DL40" s="507" t="s">
        <v>79</v>
      </c>
      <c r="DM40" s="508"/>
      <c r="DN40" s="508"/>
      <c r="DO40" s="508"/>
      <c r="DP40" s="508"/>
      <c r="DQ40" s="508"/>
      <c r="DR40" s="508"/>
      <c r="DS40" s="508"/>
      <c r="DT40" s="508"/>
      <c r="DU40" s="508"/>
      <c r="DV40" s="508"/>
      <c r="DW40" s="508"/>
      <c r="DX40" s="508"/>
      <c r="DY40" s="508"/>
      <c r="DZ40" s="508"/>
      <c r="EA40" s="508"/>
      <c r="EB40" s="508"/>
      <c r="EC40" s="508"/>
      <c r="ED40" s="508"/>
      <c r="EE40" s="508"/>
      <c r="EF40" s="508"/>
      <c r="EG40" s="508"/>
      <c r="EH40" s="508"/>
      <c r="EI40" s="508"/>
      <c r="EJ40" s="508"/>
      <c r="EK40" s="508"/>
      <c r="EL40" s="509"/>
      <c r="EO40" s="28">
        <f t="shared" si="3"/>
        <v>0</v>
      </c>
    </row>
    <row r="41" spans="1:145" ht="18" customHeight="1" thickBot="1">
      <c r="A41" s="375"/>
      <c r="B41" s="376"/>
      <c r="C41" s="376"/>
      <c r="D41" s="377">
        <f>IF(A41&lt;&gt;"",TEXT(DATE(YEAR('請求書'!$D$20),MONTH('請求書'!$D$20),$A41),"AAA"),"")</f>
      </c>
      <c r="E41" s="378"/>
      <c r="F41" s="379"/>
      <c r="G41" s="341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3">
        <f t="shared" si="1"/>
        <v>0</v>
      </c>
      <c r="T41" s="344"/>
      <c r="U41" s="344"/>
      <c r="V41" s="344"/>
      <c r="W41" s="345"/>
      <c r="X41" s="346"/>
      <c r="Y41" s="346"/>
      <c r="Z41" s="346"/>
      <c r="AA41" s="346"/>
      <c r="AB41" s="346"/>
      <c r="AC41" s="346"/>
      <c r="AD41" s="346"/>
      <c r="AE41" s="347"/>
      <c r="AF41" s="346"/>
      <c r="AG41" s="346"/>
      <c r="AH41" s="346"/>
      <c r="AI41" s="380"/>
      <c r="AJ41" s="381"/>
      <c r="AK41" s="382"/>
      <c r="AL41" s="382"/>
      <c r="AM41" s="382"/>
      <c r="AN41" s="383"/>
      <c r="AO41" s="392"/>
      <c r="AP41" s="393"/>
      <c r="AQ41" s="393"/>
      <c r="AR41" s="393"/>
      <c r="AS41" s="393"/>
      <c r="AT41" s="393"/>
      <c r="AU41" s="393"/>
      <c r="AV41" s="393"/>
      <c r="AW41" s="393"/>
      <c r="AX41" s="393"/>
      <c r="AY41" s="393"/>
      <c r="AZ41" s="393"/>
      <c r="BA41" s="393"/>
      <c r="BB41" s="393"/>
      <c r="BC41" s="393"/>
      <c r="BD41" s="393"/>
      <c r="BE41" s="393"/>
      <c r="BF41" s="393"/>
      <c r="BG41" s="394"/>
      <c r="BH41" s="28">
        <f t="shared" si="2"/>
      </c>
      <c r="BI41" s="28">
        <f>IF(ISERROR(VLOOKUP(BH41,'単価設定'!$G$3:$K$7,2,FALSE)),"",VLOOKUP(BH41,'単価設定'!$G$3:$K$7,2,FALSE))</f>
      </c>
      <c r="BJ41" s="26">
        <f>IF(BI41&lt;&gt;"",IF(COUNTIF(BI$12:BI41,BI41)=1,ROW(),""),"")</f>
      </c>
      <c r="BK41" s="26">
        <f t="shared" si="0"/>
      </c>
      <c r="BO41" s="500"/>
      <c r="BP41" s="501"/>
      <c r="BQ41" s="502"/>
      <c r="BR41" s="522" t="s">
        <v>80</v>
      </c>
      <c r="BS41" s="523"/>
      <c r="BT41" s="523"/>
      <c r="BU41" s="523"/>
      <c r="BV41" s="523"/>
      <c r="BW41" s="523"/>
      <c r="BX41" s="523"/>
      <c r="BY41" s="523"/>
      <c r="BZ41" s="523"/>
      <c r="CA41" s="523"/>
      <c r="CB41" s="523"/>
      <c r="CC41" s="523"/>
      <c r="CD41" s="523"/>
      <c r="CE41" s="523"/>
      <c r="CF41" s="523"/>
      <c r="CG41" s="523"/>
      <c r="CH41" s="523"/>
      <c r="CI41" s="523"/>
      <c r="CJ41" s="523"/>
      <c r="CK41" s="523"/>
      <c r="CL41" s="523"/>
      <c r="CM41" s="523"/>
      <c r="CN41" s="523"/>
      <c r="CO41" s="523"/>
      <c r="CP41" s="523"/>
      <c r="CQ41" s="523"/>
      <c r="CR41" s="523"/>
      <c r="CS41" s="523"/>
      <c r="CT41" s="523"/>
      <c r="CU41" s="523"/>
      <c r="CV41" s="523"/>
      <c r="CW41" s="523"/>
      <c r="CX41" s="523"/>
      <c r="CY41" s="524"/>
      <c r="CZ41" s="525"/>
      <c r="DA41" s="526"/>
      <c r="DB41" s="526"/>
      <c r="DC41" s="526"/>
      <c r="DD41" s="526"/>
      <c r="DE41" s="526"/>
      <c r="DF41" s="526"/>
      <c r="DG41" s="526"/>
      <c r="DH41" s="526"/>
      <c r="DI41" s="526"/>
      <c r="DJ41" s="526"/>
      <c r="DK41" s="527"/>
      <c r="DL41" s="510"/>
      <c r="DM41" s="511"/>
      <c r="DN41" s="511"/>
      <c r="DO41" s="511"/>
      <c r="DP41" s="511"/>
      <c r="DQ41" s="511"/>
      <c r="DR41" s="511"/>
      <c r="DS41" s="511"/>
      <c r="DT41" s="511"/>
      <c r="DU41" s="511"/>
      <c r="DV41" s="511"/>
      <c r="DW41" s="511"/>
      <c r="DX41" s="511"/>
      <c r="DY41" s="511"/>
      <c r="DZ41" s="511"/>
      <c r="EA41" s="511"/>
      <c r="EB41" s="511"/>
      <c r="EC41" s="511"/>
      <c r="ED41" s="511"/>
      <c r="EE41" s="511"/>
      <c r="EF41" s="511"/>
      <c r="EG41" s="511"/>
      <c r="EH41" s="511"/>
      <c r="EI41" s="511"/>
      <c r="EJ41" s="511"/>
      <c r="EK41" s="511"/>
      <c r="EL41" s="512"/>
      <c r="EO41" s="28">
        <f t="shared" si="3"/>
        <v>0</v>
      </c>
    </row>
    <row r="42" spans="1:145" ht="18" customHeight="1" thickBot="1">
      <c r="A42" s="533"/>
      <c r="B42" s="534"/>
      <c r="C42" s="534"/>
      <c r="D42" s="535">
        <f>IF(A42&lt;&gt;"",TEXT(DATE(YEAR('請求書'!$D$20),MONTH('請求書'!$D$20),$A42),"AAA"),"")</f>
      </c>
      <c r="E42" s="536"/>
      <c r="F42" s="537"/>
      <c r="G42" s="538"/>
      <c r="H42" s="539"/>
      <c r="I42" s="539"/>
      <c r="J42" s="539"/>
      <c r="K42" s="539"/>
      <c r="L42" s="539"/>
      <c r="M42" s="539"/>
      <c r="N42" s="539"/>
      <c r="O42" s="539"/>
      <c r="P42" s="539"/>
      <c r="Q42" s="539"/>
      <c r="R42" s="539"/>
      <c r="S42" s="540">
        <f t="shared" si="1"/>
        <v>0</v>
      </c>
      <c r="T42" s="541"/>
      <c r="U42" s="541"/>
      <c r="V42" s="541"/>
      <c r="W42" s="542"/>
      <c r="X42" s="543"/>
      <c r="Y42" s="543"/>
      <c r="Z42" s="543"/>
      <c r="AA42" s="543"/>
      <c r="AB42" s="543"/>
      <c r="AC42" s="543"/>
      <c r="AD42" s="543"/>
      <c r="AE42" s="560"/>
      <c r="AF42" s="543"/>
      <c r="AG42" s="543"/>
      <c r="AH42" s="543"/>
      <c r="AI42" s="561"/>
      <c r="AJ42" s="381"/>
      <c r="AK42" s="382"/>
      <c r="AL42" s="382"/>
      <c r="AM42" s="382"/>
      <c r="AN42" s="383"/>
      <c r="AO42" s="562"/>
      <c r="AP42" s="563"/>
      <c r="AQ42" s="563"/>
      <c r="AR42" s="563"/>
      <c r="AS42" s="563"/>
      <c r="AT42" s="563"/>
      <c r="AU42" s="563"/>
      <c r="AV42" s="563"/>
      <c r="AW42" s="563"/>
      <c r="AX42" s="563"/>
      <c r="AY42" s="563"/>
      <c r="AZ42" s="563"/>
      <c r="BA42" s="563"/>
      <c r="BB42" s="563"/>
      <c r="BC42" s="563"/>
      <c r="BD42" s="563"/>
      <c r="BE42" s="563"/>
      <c r="BF42" s="563"/>
      <c r="BG42" s="564"/>
      <c r="BH42" s="28">
        <f t="shared" si="2"/>
      </c>
      <c r="BI42" s="28">
        <f>IF(ISERROR(VLOOKUP(BH42,'単価設定'!$G$3:$K$7,2,FALSE)),"",VLOOKUP(BH42,'単価設定'!$G$3:$K$7,2,FALSE))</f>
      </c>
      <c r="BJ42" s="26">
        <f>IF(BI42&lt;&gt;"",IF(COUNTIF(BI$12:BI42,BI42)=1,ROW(),""),"")</f>
      </c>
      <c r="BK42" s="26">
        <f t="shared" si="0"/>
      </c>
      <c r="EO42" s="28">
        <f t="shared" si="3"/>
        <v>0</v>
      </c>
    </row>
    <row r="43" spans="1:125" ht="18" customHeight="1" thickBot="1" thickTop="1">
      <c r="A43" s="528" t="s">
        <v>27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30">
        <f>SUM(S12:S42)</f>
        <v>0</v>
      </c>
      <c r="T43" s="530"/>
      <c r="U43" s="530"/>
      <c r="V43" s="530"/>
      <c r="W43" s="530"/>
      <c r="X43" s="531">
        <f>SUM(X12:X42)</f>
        <v>0</v>
      </c>
      <c r="Y43" s="531"/>
      <c r="Z43" s="531"/>
      <c r="AA43" s="532"/>
      <c r="AB43" s="531">
        <f>SUM(AB12:AB42)</f>
        <v>0</v>
      </c>
      <c r="AC43" s="532"/>
      <c r="AD43" s="532"/>
      <c r="AE43" s="565"/>
      <c r="AF43" s="531">
        <f>SUM(AF12:AF42)</f>
        <v>0</v>
      </c>
      <c r="AG43" s="532"/>
      <c r="AH43" s="532"/>
      <c r="AI43" s="566"/>
      <c r="AJ43" s="567"/>
      <c r="AK43" s="568"/>
      <c r="AL43" s="568"/>
      <c r="AM43" s="568"/>
      <c r="AN43" s="568"/>
      <c r="AO43" s="568"/>
      <c r="AP43" s="568"/>
      <c r="AQ43" s="568"/>
      <c r="AR43" s="568"/>
      <c r="AS43" s="568"/>
      <c r="AT43" s="568"/>
      <c r="AU43" s="568"/>
      <c r="AV43" s="568"/>
      <c r="AW43" s="568"/>
      <c r="AX43" s="568"/>
      <c r="AY43" s="568"/>
      <c r="AZ43" s="568"/>
      <c r="BA43" s="568"/>
      <c r="BB43" s="568"/>
      <c r="BC43" s="568"/>
      <c r="BD43" s="568"/>
      <c r="BE43" s="568"/>
      <c r="BF43" s="568"/>
      <c r="BG43" s="569"/>
      <c r="BN43" s="23"/>
      <c r="BO43" s="23"/>
      <c r="BP43" s="23"/>
      <c r="BQ43" s="549" t="s">
        <v>81</v>
      </c>
      <c r="BR43" s="550"/>
      <c r="BS43" s="550"/>
      <c r="BT43" s="550"/>
      <c r="BU43" s="550"/>
      <c r="BV43" s="550"/>
      <c r="BW43" s="550"/>
      <c r="BX43" s="550"/>
      <c r="BY43" s="550"/>
      <c r="BZ43" s="550"/>
      <c r="CA43" s="550"/>
      <c r="CB43" s="550"/>
      <c r="CC43" s="550"/>
      <c r="CD43" s="550"/>
      <c r="CE43" s="550"/>
      <c r="CF43" s="550"/>
      <c r="CG43" s="550"/>
      <c r="CH43" s="550"/>
      <c r="CI43" s="550"/>
      <c r="CJ43" s="550"/>
      <c r="CK43" s="550"/>
      <c r="CL43" s="550"/>
      <c r="CM43" s="550"/>
      <c r="CN43" s="550"/>
      <c r="CO43" s="550"/>
      <c r="CP43" s="550"/>
      <c r="CQ43" s="550"/>
      <c r="CR43" s="550"/>
      <c r="CS43" s="550"/>
      <c r="CT43" s="550"/>
      <c r="CU43" s="550"/>
      <c r="CV43" s="550"/>
      <c r="CW43" s="550"/>
      <c r="CX43" s="550"/>
      <c r="CY43" s="550"/>
      <c r="CZ43" s="550"/>
      <c r="DA43" s="550"/>
      <c r="DB43" s="550"/>
      <c r="DC43" s="551"/>
      <c r="DD43" s="553">
        <f>IF(ISERROR(CZ39),0,CZ39)-IF(ISERROR(CZ40),0,CZ40)-IF(ISERROR(CZ41),0,CZ41)</f>
        <v>0</v>
      </c>
      <c r="DE43" s="314"/>
      <c r="DF43" s="314"/>
      <c r="DG43" s="554"/>
      <c r="DH43" s="554"/>
      <c r="DI43" s="554"/>
      <c r="DJ43" s="554"/>
      <c r="DK43" s="554"/>
      <c r="DL43" s="554"/>
      <c r="DM43" s="554"/>
      <c r="DN43" s="554"/>
      <c r="DO43" s="554"/>
      <c r="DP43" s="554"/>
      <c r="DQ43" s="554"/>
      <c r="DR43" s="554"/>
      <c r="DS43" s="554"/>
      <c r="DT43" s="554"/>
      <c r="DU43" s="555"/>
    </row>
    <row r="44" spans="1:142" ht="18" customHeight="1" thickBo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N44" s="23"/>
      <c r="BO44" s="23"/>
      <c r="BP44" s="23"/>
      <c r="BQ44" s="552"/>
      <c r="BR44" s="511"/>
      <c r="BS44" s="511"/>
      <c r="BT44" s="511"/>
      <c r="BU44" s="511"/>
      <c r="BV44" s="511"/>
      <c r="BW44" s="511"/>
      <c r="BX44" s="511"/>
      <c r="BY44" s="511"/>
      <c r="BZ44" s="511"/>
      <c r="CA44" s="511"/>
      <c r="CB44" s="511"/>
      <c r="CC44" s="511"/>
      <c r="CD44" s="511"/>
      <c r="CE44" s="511"/>
      <c r="CF44" s="511"/>
      <c r="CG44" s="511"/>
      <c r="CH44" s="511"/>
      <c r="CI44" s="511"/>
      <c r="CJ44" s="511"/>
      <c r="CK44" s="511"/>
      <c r="CL44" s="511"/>
      <c r="CM44" s="511"/>
      <c r="CN44" s="511"/>
      <c r="CO44" s="511"/>
      <c r="CP44" s="511"/>
      <c r="CQ44" s="511"/>
      <c r="CR44" s="511"/>
      <c r="CS44" s="511"/>
      <c r="CT44" s="511"/>
      <c r="CU44" s="511"/>
      <c r="CV44" s="511"/>
      <c r="CW44" s="511"/>
      <c r="CX44" s="511"/>
      <c r="CY44" s="511"/>
      <c r="CZ44" s="511"/>
      <c r="DA44" s="511"/>
      <c r="DB44" s="511"/>
      <c r="DC44" s="512"/>
      <c r="DD44" s="405"/>
      <c r="DE44" s="406"/>
      <c r="DF44" s="406"/>
      <c r="DG44" s="556"/>
      <c r="DH44" s="556"/>
      <c r="DI44" s="556"/>
      <c r="DJ44" s="556"/>
      <c r="DK44" s="556"/>
      <c r="DL44" s="556"/>
      <c r="DM44" s="556"/>
      <c r="DN44" s="556"/>
      <c r="DO44" s="556"/>
      <c r="DP44" s="556"/>
      <c r="DQ44" s="556"/>
      <c r="DR44" s="556"/>
      <c r="DS44" s="556"/>
      <c r="DT44" s="556"/>
      <c r="DU44" s="557"/>
      <c r="DW44" s="558"/>
      <c r="DX44" s="544"/>
      <c r="DY44" s="544">
        <v>1</v>
      </c>
      <c r="DZ44" s="544"/>
      <c r="EA44" s="546" t="s">
        <v>28</v>
      </c>
      <c r="EB44" s="547"/>
      <c r="EC44" s="547"/>
      <c r="ED44" s="559"/>
      <c r="EE44" s="544"/>
      <c r="EF44" s="544"/>
      <c r="EG44" s="544">
        <v>1</v>
      </c>
      <c r="EH44" s="545"/>
      <c r="EI44" s="546" t="s">
        <v>82</v>
      </c>
      <c r="EJ44" s="547"/>
      <c r="EK44" s="547"/>
      <c r="EL44" s="548"/>
    </row>
    <row r="45" spans="1:108" ht="18" customHeight="1">
      <c r="A45" s="61"/>
      <c r="B45" s="61"/>
      <c r="C45" s="61"/>
      <c r="D45" s="61"/>
      <c r="E45" s="61"/>
      <c r="F45" s="61"/>
      <c r="G45" s="61"/>
      <c r="H45" s="61"/>
      <c r="I45" s="60"/>
      <c r="J45" s="60"/>
      <c r="K45" s="60"/>
      <c r="L45" s="60"/>
      <c r="M45" s="60"/>
      <c r="N45" s="60"/>
      <c r="O45" s="60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0"/>
      <c r="AA45" s="60"/>
      <c r="AB45" s="60"/>
      <c r="AC45" s="60"/>
      <c r="AD45" s="60"/>
      <c r="AE45" s="60"/>
      <c r="AF45" s="60"/>
      <c r="AG45" s="61"/>
      <c r="AH45" s="61"/>
      <c r="AI45" s="61"/>
      <c r="AJ45" s="61"/>
      <c r="AK45" s="60"/>
      <c r="AL45" s="61"/>
      <c r="AM45" s="61"/>
      <c r="AN45" s="61"/>
      <c r="AO45" s="61"/>
      <c r="AP45" s="61"/>
      <c r="AQ45" s="60"/>
      <c r="AR45" s="60"/>
      <c r="AS45" s="60"/>
      <c r="AT45" s="60"/>
      <c r="AU45" s="60"/>
      <c r="AV45" s="60"/>
      <c r="AW45" s="60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DD45" s="21">
        <f>IF(DD43&lt;&gt;0,1,0)</f>
        <v>0</v>
      </c>
    </row>
    <row r="46" spans="1:59" ht="14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</row>
    <row r="47" spans="1:144" ht="13.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2"/>
      <c r="AK47" s="63"/>
      <c r="AL47" s="63"/>
      <c r="AM47" s="63"/>
      <c r="AN47" s="63"/>
      <c r="AO47" s="62"/>
      <c r="AP47" s="62"/>
      <c r="AQ47" s="62"/>
      <c r="AR47" s="62"/>
      <c r="AS47" s="62"/>
      <c r="AT47" s="62"/>
      <c r="AU47" s="62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</row>
    <row r="48" spans="1:144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2"/>
      <c r="AK48" s="63"/>
      <c r="AL48" s="63"/>
      <c r="AM48" s="63"/>
      <c r="AN48" s="63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</row>
    <row r="49" spans="36:59" ht="13.5">
      <c r="AJ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</row>
  </sheetData>
  <sheetProtection sheet="1"/>
  <mergeCells count="533">
    <mergeCell ref="AF42:AI42"/>
    <mergeCell ref="AJ42:AN42"/>
    <mergeCell ref="AO42:BG42"/>
    <mergeCell ref="AB43:AE43"/>
    <mergeCell ref="AF43:AI43"/>
    <mergeCell ref="AJ43:BG43"/>
    <mergeCell ref="X41:AA41"/>
    <mergeCell ref="EG44:EH44"/>
    <mergeCell ref="EI44:EL44"/>
    <mergeCell ref="BQ43:DC44"/>
    <mergeCell ref="DD43:DU44"/>
    <mergeCell ref="DW44:DX44"/>
    <mergeCell ref="DY44:DZ44"/>
    <mergeCell ref="EA44:ED44"/>
    <mergeCell ref="EE44:EF44"/>
    <mergeCell ref="AB42:AE42"/>
    <mergeCell ref="D42:F42"/>
    <mergeCell ref="G42:L42"/>
    <mergeCell ref="M42:R42"/>
    <mergeCell ref="S42:W42"/>
    <mergeCell ref="X42:AA42"/>
    <mergeCell ref="A41:C41"/>
    <mergeCell ref="D41:F41"/>
    <mergeCell ref="G41:L41"/>
    <mergeCell ref="M41:R41"/>
    <mergeCell ref="S41:W41"/>
    <mergeCell ref="A43:R43"/>
    <mergeCell ref="S43:W43"/>
    <mergeCell ref="X43:AA43"/>
    <mergeCell ref="A39:C39"/>
    <mergeCell ref="D39:F39"/>
    <mergeCell ref="G39:L39"/>
    <mergeCell ref="M39:R39"/>
    <mergeCell ref="S39:W39"/>
    <mergeCell ref="X39:AA39"/>
    <mergeCell ref="A42:C42"/>
    <mergeCell ref="AJ40:AN40"/>
    <mergeCell ref="A40:C40"/>
    <mergeCell ref="D40:F40"/>
    <mergeCell ref="G40:L40"/>
    <mergeCell ref="M40:R40"/>
    <mergeCell ref="S40:W40"/>
    <mergeCell ref="X40:AA40"/>
    <mergeCell ref="BR40:CY40"/>
    <mergeCell ref="CZ40:DK40"/>
    <mergeCell ref="AB41:AE41"/>
    <mergeCell ref="AF41:AI41"/>
    <mergeCell ref="AJ41:AN41"/>
    <mergeCell ref="AO41:BG41"/>
    <mergeCell ref="BR41:CY41"/>
    <mergeCell ref="CZ41:DK41"/>
    <mergeCell ref="AB40:AE40"/>
    <mergeCell ref="AF40:AI40"/>
    <mergeCell ref="AB39:AE39"/>
    <mergeCell ref="AF39:AI39"/>
    <mergeCell ref="AJ39:AN39"/>
    <mergeCell ref="AO39:BG39"/>
    <mergeCell ref="BR39:CY39"/>
    <mergeCell ref="CZ39:DK39"/>
    <mergeCell ref="AJ38:AN38"/>
    <mergeCell ref="AO38:BG38"/>
    <mergeCell ref="BO38:BQ41"/>
    <mergeCell ref="BR38:CY38"/>
    <mergeCell ref="CZ38:DK38"/>
    <mergeCell ref="DL38:EL38"/>
    <mergeCell ref="DL39:EL39"/>
    <mergeCell ref="DL40:EL40"/>
    <mergeCell ref="DL41:EL41"/>
    <mergeCell ref="AO40:BG40"/>
    <mergeCell ref="AJ37:AN37"/>
    <mergeCell ref="AO37:BG37"/>
    <mergeCell ref="A38:C38"/>
    <mergeCell ref="D38:F38"/>
    <mergeCell ref="G38:L38"/>
    <mergeCell ref="M38:R38"/>
    <mergeCell ref="S38:W38"/>
    <mergeCell ref="X38:AA38"/>
    <mergeCell ref="AB38:AE38"/>
    <mergeCell ref="AF38:AI38"/>
    <mergeCell ref="A36:C36"/>
    <mergeCell ref="D36:F36"/>
    <mergeCell ref="G36:L36"/>
    <mergeCell ref="M36:R36"/>
    <mergeCell ref="S36:W36"/>
    <mergeCell ref="X36:AA36"/>
    <mergeCell ref="AB36:AE36"/>
    <mergeCell ref="AF36:AI36"/>
    <mergeCell ref="AJ36:AN36"/>
    <mergeCell ref="AO36:BG36"/>
    <mergeCell ref="BO36:DJ36"/>
    <mergeCell ref="DK36:DV36"/>
    <mergeCell ref="DW36:EH36"/>
    <mergeCell ref="EI36:EL36"/>
    <mergeCell ref="A37:C37"/>
    <mergeCell ref="D37:F37"/>
    <mergeCell ref="G37:L37"/>
    <mergeCell ref="M37:R37"/>
    <mergeCell ref="S37:W37"/>
    <mergeCell ref="X37:AA37"/>
    <mergeCell ref="AB37:AE37"/>
    <mergeCell ref="AF37:AI37"/>
    <mergeCell ref="X35:AA35"/>
    <mergeCell ref="AB35:AE35"/>
    <mergeCell ref="AF35:AI35"/>
    <mergeCell ref="AJ35:AN35"/>
    <mergeCell ref="AO35:BG35"/>
    <mergeCell ref="BR35:CH35"/>
    <mergeCell ref="CI35:CV35"/>
    <mergeCell ref="CW35:DF35"/>
    <mergeCell ref="DG35:DJ35"/>
    <mergeCell ref="DK35:DV35"/>
    <mergeCell ref="DW35:EH35"/>
    <mergeCell ref="EI35:EL35"/>
    <mergeCell ref="A34:C34"/>
    <mergeCell ref="D34:F34"/>
    <mergeCell ref="G34:L34"/>
    <mergeCell ref="M34:R34"/>
    <mergeCell ref="S34:W34"/>
    <mergeCell ref="X34:AA34"/>
    <mergeCell ref="AB34:AE34"/>
    <mergeCell ref="AF34:AI34"/>
    <mergeCell ref="AJ34:AN34"/>
    <mergeCell ref="AO34:BG34"/>
    <mergeCell ref="BR34:CH34"/>
    <mergeCell ref="CI34:CV34"/>
    <mergeCell ref="CW34:DF34"/>
    <mergeCell ref="DG34:DJ34"/>
    <mergeCell ref="DK34:DV34"/>
    <mergeCell ref="DW34:EH34"/>
    <mergeCell ref="EI34:EL34"/>
    <mergeCell ref="A35:C35"/>
    <mergeCell ref="D35:F35"/>
    <mergeCell ref="G35:L35"/>
    <mergeCell ref="M35:R35"/>
    <mergeCell ref="S35:W35"/>
    <mergeCell ref="X33:AA33"/>
    <mergeCell ref="AB33:AE33"/>
    <mergeCell ref="AF33:AI33"/>
    <mergeCell ref="AJ33:AN33"/>
    <mergeCell ref="AO33:BG33"/>
    <mergeCell ref="BR33:CH33"/>
    <mergeCell ref="CI33:CV33"/>
    <mergeCell ref="CW33:DF33"/>
    <mergeCell ref="DG33:DJ33"/>
    <mergeCell ref="DK33:DV33"/>
    <mergeCell ref="DW33:EH33"/>
    <mergeCell ref="EI33:EL33"/>
    <mergeCell ref="A32:C32"/>
    <mergeCell ref="D32:F32"/>
    <mergeCell ref="G32:L32"/>
    <mergeCell ref="M32:R32"/>
    <mergeCell ref="S32:W32"/>
    <mergeCell ref="X32:AA32"/>
    <mergeCell ref="AB32:AE32"/>
    <mergeCell ref="AF32:AI32"/>
    <mergeCell ref="AJ32:AN32"/>
    <mergeCell ref="AO32:BG32"/>
    <mergeCell ref="BR32:CH32"/>
    <mergeCell ref="CI32:CV32"/>
    <mergeCell ref="CW32:DF32"/>
    <mergeCell ref="DG32:DJ32"/>
    <mergeCell ref="DK32:DV32"/>
    <mergeCell ref="DW32:EH32"/>
    <mergeCell ref="EI32:EL32"/>
    <mergeCell ref="A33:C33"/>
    <mergeCell ref="D33:F33"/>
    <mergeCell ref="G33:L33"/>
    <mergeCell ref="M33:R33"/>
    <mergeCell ref="S33:W33"/>
    <mergeCell ref="X31:AA31"/>
    <mergeCell ref="AB31:AE31"/>
    <mergeCell ref="AF31:AI31"/>
    <mergeCell ref="AJ31:AN31"/>
    <mergeCell ref="AO31:BG31"/>
    <mergeCell ref="BR31:CH31"/>
    <mergeCell ref="CI31:CV31"/>
    <mergeCell ref="CW31:DF31"/>
    <mergeCell ref="DG31:DJ31"/>
    <mergeCell ref="DK31:DV31"/>
    <mergeCell ref="DW31:EH31"/>
    <mergeCell ref="EI31:EL31"/>
    <mergeCell ref="A30:C30"/>
    <mergeCell ref="D30:F30"/>
    <mergeCell ref="G30:L30"/>
    <mergeCell ref="M30:R30"/>
    <mergeCell ref="S30:W30"/>
    <mergeCell ref="X30:AA30"/>
    <mergeCell ref="AB30:AE30"/>
    <mergeCell ref="AF30:AI30"/>
    <mergeCell ref="AJ30:AN30"/>
    <mergeCell ref="AO30:BG30"/>
    <mergeCell ref="BR30:CH30"/>
    <mergeCell ref="CI30:CV30"/>
    <mergeCell ref="CW30:DF30"/>
    <mergeCell ref="DG30:DJ30"/>
    <mergeCell ref="DK30:DV30"/>
    <mergeCell ref="DW30:EH30"/>
    <mergeCell ref="EI30:EL30"/>
    <mergeCell ref="A31:C31"/>
    <mergeCell ref="D31:F31"/>
    <mergeCell ref="G31:L31"/>
    <mergeCell ref="M31:R31"/>
    <mergeCell ref="S31:W31"/>
    <mergeCell ref="X29:AA29"/>
    <mergeCell ref="AB29:AE29"/>
    <mergeCell ref="AF29:AI29"/>
    <mergeCell ref="AJ29:AN29"/>
    <mergeCell ref="AO29:BG29"/>
    <mergeCell ref="BR29:CH29"/>
    <mergeCell ref="CI29:CV29"/>
    <mergeCell ref="CW29:DF29"/>
    <mergeCell ref="DG29:DJ29"/>
    <mergeCell ref="DK29:DV29"/>
    <mergeCell ref="DW29:EH29"/>
    <mergeCell ref="EI29:EL29"/>
    <mergeCell ref="A28:C28"/>
    <mergeCell ref="D28:F28"/>
    <mergeCell ref="G28:L28"/>
    <mergeCell ref="M28:R28"/>
    <mergeCell ref="S28:W28"/>
    <mergeCell ref="X28:AA28"/>
    <mergeCell ref="AB28:AE28"/>
    <mergeCell ref="AF28:AI28"/>
    <mergeCell ref="AJ28:AN28"/>
    <mergeCell ref="AO28:BG28"/>
    <mergeCell ref="BR28:CH28"/>
    <mergeCell ref="CI28:CV28"/>
    <mergeCell ref="CW28:DF28"/>
    <mergeCell ref="DG28:DJ28"/>
    <mergeCell ref="DK28:DV28"/>
    <mergeCell ref="DW28:EH28"/>
    <mergeCell ref="EI28:EL28"/>
    <mergeCell ref="A29:C29"/>
    <mergeCell ref="D29:F29"/>
    <mergeCell ref="G29:L29"/>
    <mergeCell ref="M29:R29"/>
    <mergeCell ref="S29:W29"/>
    <mergeCell ref="X27:AA27"/>
    <mergeCell ref="AB27:AE27"/>
    <mergeCell ref="AF27:AI27"/>
    <mergeCell ref="AJ27:AN27"/>
    <mergeCell ref="AO27:BG27"/>
    <mergeCell ref="BR27:CH27"/>
    <mergeCell ref="CI27:CV27"/>
    <mergeCell ref="CW27:DF27"/>
    <mergeCell ref="DG27:DJ27"/>
    <mergeCell ref="DK27:DV27"/>
    <mergeCell ref="DW27:EH27"/>
    <mergeCell ref="EI27:EL27"/>
    <mergeCell ref="AF26:AI26"/>
    <mergeCell ref="AJ26:AN26"/>
    <mergeCell ref="A26:C26"/>
    <mergeCell ref="D26:F26"/>
    <mergeCell ref="G26:L26"/>
    <mergeCell ref="M26:R26"/>
    <mergeCell ref="S26:W26"/>
    <mergeCell ref="X26:AA26"/>
    <mergeCell ref="CI25:CV25"/>
    <mergeCell ref="DK25:DV25"/>
    <mergeCell ref="DW26:EH26"/>
    <mergeCell ref="EI26:EL26"/>
    <mergeCell ref="A27:C27"/>
    <mergeCell ref="D27:F27"/>
    <mergeCell ref="G27:L27"/>
    <mergeCell ref="M27:R27"/>
    <mergeCell ref="S27:W27"/>
    <mergeCell ref="AB26:AE26"/>
    <mergeCell ref="CW26:DF26"/>
    <mergeCell ref="DG26:DJ26"/>
    <mergeCell ref="DK26:DV26"/>
    <mergeCell ref="AO26:BG26"/>
    <mergeCell ref="BR26:CH26"/>
    <mergeCell ref="CI26:CV26"/>
    <mergeCell ref="DW25:EH25"/>
    <mergeCell ref="EI25:EL25"/>
    <mergeCell ref="AJ24:AN24"/>
    <mergeCell ref="AO24:BG24"/>
    <mergeCell ref="BR24:CH24"/>
    <mergeCell ref="DW24:EH24"/>
    <mergeCell ref="EI24:EL24"/>
    <mergeCell ref="AJ25:AN25"/>
    <mergeCell ref="AO25:BG25"/>
    <mergeCell ref="BR25:CH25"/>
    <mergeCell ref="A25:C25"/>
    <mergeCell ref="D25:F25"/>
    <mergeCell ref="G25:L25"/>
    <mergeCell ref="M25:R25"/>
    <mergeCell ref="S25:W25"/>
    <mergeCell ref="A24:C24"/>
    <mergeCell ref="D24:F24"/>
    <mergeCell ref="G24:L24"/>
    <mergeCell ref="M24:R24"/>
    <mergeCell ref="S24:W24"/>
    <mergeCell ref="AF24:AI24"/>
    <mergeCell ref="X25:AA25"/>
    <mergeCell ref="AB25:AE25"/>
    <mergeCell ref="AF25:AI25"/>
    <mergeCell ref="DG24:DJ24"/>
    <mergeCell ref="DK24:DV24"/>
    <mergeCell ref="AB24:AE24"/>
    <mergeCell ref="X24:AA24"/>
    <mergeCell ref="CW25:DF25"/>
    <mergeCell ref="DG25:DJ25"/>
    <mergeCell ref="EM24:EN24"/>
    <mergeCell ref="CI24:CV24"/>
    <mergeCell ref="CW24:DF24"/>
    <mergeCell ref="DW22:EH22"/>
    <mergeCell ref="AF22:AI22"/>
    <mergeCell ref="AJ22:AN22"/>
    <mergeCell ref="BR23:CH23"/>
    <mergeCell ref="CI23:CV23"/>
    <mergeCell ref="CW23:DF23"/>
    <mergeCell ref="DG23:DJ23"/>
    <mergeCell ref="A21:C21"/>
    <mergeCell ref="D21:F21"/>
    <mergeCell ref="G21:L21"/>
    <mergeCell ref="M21:R21"/>
    <mergeCell ref="S21:W21"/>
    <mergeCell ref="X21:AA21"/>
    <mergeCell ref="DK22:DV22"/>
    <mergeCell ref="DK23:DV23"/>
    <mergeCell ref="DW23:EH23"/>
    <mergeCell ref="A22:C22"/>
    <mergeCell ref="D22:F22"/>
    <mergeCell ref="G22:L22"/>
    <mergeCell ref="M22:R22"/>
    <mergeCell ref="S22:W22"/>
    <mergeCell ref="X22:AA22"/>
    <mergeCell ref="AB22:AE22"/>
    <mergeCell ref="AF23:AI23"/>
    <mergeCell ref="AO22:BG22"/>
    <mergeCell ref="BR22:CH22"/>
    <mergeCell ref="CI22:CV22"/>
    <mergeCell ref="CW22:DF22"/>
    <mergeCell ref="DG22:DJ22"/>
    <mergeCell ref="AJ23:AN23"/>
    <mergeCell ref="AO23:BG23"/>
    <mergeCell ref="DW21:EH21"/>
    <mergeCell ref="EI23:EL23"/>
    <mergeCell ref="EI22:EL22"/>
    <mergeCell ref="A23:C23"/>
    <mergeCell ref="D23:F23"/>
    <mergeCell ref="G23:L23"/>
    <mergeCell ref="M23:R23"/>
    <mergeCell ref="S23:W23"/>
    <mergeCell ref="X23:AA23"/>
    <mergeCell ref="AB23:AE23"/>
    <mergeCell ref="AB21:AE21"/>
    <mergeCell ref="AF21:AI21"/>
    <mergeCell ref="AJ21:AN21"/>
    <mergeCell ref="AO21:BG21"/>
    <mergeCell ref="EI21:EL21"/>
    <mergeCell ref="BR21:CH21"/>
    <mergeCell ref="CI21:CV21"/>
    <mergeCell ref="CW21:DF21"/>
    <mergeCell ref="DG21:DJ21"/>
    <mergeCell ref="DK21:DV21"/>
    <mergeCell ref="CW20:DF20"/>
    <mergeCell ref="DG20:DJ20"/>
    <mergeCell ref="DK20:DV20"/>
    <mergeCell ref="DW20:EH20"/>
    <mergeCell ref="EI20:EL20"/>
    <mergeCell ref="AB20:AE20"/>
    <mergeCell ref="AF20:AI20"/>
    <mergeCell ref="AJ20:AN20"/>
    <mergeCell ref="AO20:BG20"/>
    <mergeCell ref="BO20:BQ35"/>
    <mergeCell ref="D19:F19"/>
    <mergeCell ref="G19:L19"/>
    <mergeCell ref="M19:R19"/>
    <mergeCell ref="S19:W19"/>
    <mergeCell ref="X19:AA19"/>
    <mergeCell ref="CI20:CV20"/>
    <mergeCell ref="BR20:CH20"/>
    <mergeCell ref="A20:C20"/>
    <mergeCell ref="D20:F20"/>
    <mergeCell ref="G20:L20"/>
    <mergeCell ref="M20:R20"/>
    <mergeCell ref="S20:W20"/>
    <mergeCell ref="X20:AA20"/>
    <mergeCell ref="CD18:CL18"/>
    <mergeCell ref="CN17:DG17"/>
    <mergeCell ref="DH17:DO17"/>
    <mergeCell ref="DP17:DQ17"/>
    <mergeCell ref="A17:C17"/>
    <mergeCell ref="AB19:AE19"/>
    <mergeCell ref="AF19:AI19"/>
    <mergeCell ref="AJ19:AN19"/>
    <mergeCell ref="AO19:BG19"/>
    <mergeCell ref="A19:C19"/>
    <mergeCell ref="AJ17:AN17"/>
    <mergeCell ref="AO17:BG17"/>
    <mergeCell ref="BO17:CC18"/>
    <mergeCell ref="CD17:CM17"/>
    <mergeCell ref="CM18:EL18"/>
    <mergeCell ref="X18:AA18"/>
    <mergeCell ref="AB18:AE18"/>
    <mergeCell ref="AF18:AI18"/>
    <mergeCell ref="AJ18:AN18"/>
    <mergeCell ref="AO18:BG18"/>
    <mergeCell ref="X16:AA16"/>
    <mergeCell ref="DR17:EB17"/>
    <mergeCell ref="EC17:EL17"/>
    <mergeCell ref="A18:C18"/>
    <mergeCell ref="D18:F18"/>
    <mergeCell ref="G18:L18"/>
    <mergeCell ref="M18:R18"/>
    <mergeCell ref="S18:W18"/>
    <mergeCell ref="AB17:AE17"/>
    <mergeCell ref="AF17:AI17"/>
    <mergeCell ref="D17:F17"/>
    <mergeCell ref="G17:L17"/>
    <mergeCell ref="M17:R17"/>
    <mergeCell ref="S17:W17"/>
    <mergeCell ref="X17:AA17"/>
    <mergeCell ref="A16:C16"/>
    <mergeCell ref="D16:F16"/>
    <mergeCell ref="G16:L16"/>
    <mergeCell ref="M16:R16"/>
    <mergeCell ref="S16:W16"/>
    <mergeCell ref="AB16:AE16"/>
    <mergeCell ref="AF16:AI16"/>
    <mergeCell ref="AJ16:AN16"/>
    <mergeCell ref="AO16:BG16"/>
    <mergeCell ref="AB15:AE15"/>
    <mergeCell ref="AF15:AI15"/>
    <mergeCell ref="AJ15:AN15"/>
    <mergeCell ref="AO15:BG15"/>
    <mergeCell ref="AO12:BG12"/>
    <mergeCell ref="BO12:CB12"/>
    <mergeCell ref="A13:C13"/>
    <mergeCell ref="D13:F13"/>
    <mergeCell ref="CG15:CP15"/>
    <mergeCell ref="AB14:AE14"/>
    <mergeCell ref="AF14:AI14"/>
    <mergeCell ref="AJ14:AN14"/>
    <mergeCell ref="AO14:BG14"/>
    <mergeCell ref="BO15:CF15"/>
    <mergeCell ref="AF13:AI13"/>
    <mergeCell ref="AJ13:AN13"/>
    <mergeCell ref="AO13:BG13"/>
    <mergeCell ref="BO13:CB13"/>
    <mergeCell ref="A14:C14"/>
    <mergeCell ref="D14:F14"/>
    <mergeCell ref="G14:L14"/>
    <mergeCell ref="M14:R14"/>
    <mergeCell ref="S14:W14"/>
    <mergeCell ref="X14:AA14"/>
    <mergeCell ref="A15:C15"/>
    <mergeCell ref="D15:F15"/>
    <mergeCell ref="G15:L15"/>
    <mergeCell ref="M15:R15"/>
    <mergeCell ref="S15:W15"/>
    <mergeCell ref="X15:AA15"/>
    <mergeCell ref="X12:AA12"/>
    <mergeCell ref="AB12:AE12"/>
    <mergeCell ref="AF12:AI12"/>
    <mergeCell ref="AJ12:AN12"/>
    <mergeCell ref="A9:C11"/>
    <mergeCell ref="D9:F11"/>
    <mergeCell ref="M13:R13"/>
    <mergeCell ref="S13:W13"/>
    <mergeCell ref="X13:AA13"/>
    <mergeCell ref="AB13:AE13"/>
    <mergeCell ref="BO11:CB11"/>
    <mergeCell ref="A12:C12"/>
    <mergeCell ref="D12:F12"/>
    <mergeCell ref="G12:L12"/>
    <mergeCell ref="M12:R12"/>
    <mergeCell ref="S12:W12"/>
    <mergeCell ref="CX7:CY14"/>
    <mergeCell ref="CZ7:DH8"/>
    <mergeCell ref="DI7:EL8"/>
    <mergeCell ref="BO8:CB9"/>
    <mergeCell ref="CC8:CV9"/>
    <mergeCell ref="G9:AI9"/>
    <mergeCell ref="AJ9:AN11"/>
    <mergeCell ref="AO9:BG11"/>
    <mergeCell ref="CC12:CV13"/>
    <mergeCell ref="G13:L13"/>
    <mergeCell ref="CZ9:DH14"/>
    <mergeCell ref="DI9:EL14"/>
    <mergeCell ref="G10:L11"/>
    <mergeCell ref="M10:R11"/>
    <mergeCell ref="S10:W11"/>
    <mergeCell ref="X10:AA11"/>
    <mergeCell ref="AB10:AE11"/>
    <mergeCell ref="AF10:AI11"/>
    <mergeCell ref="BO10:CB10"/>
    <mergeCell ref="CC10:CV11"/>
    <mergeCell ref="CM6:CO6"/>
    <mergeCell ref="CP6:CR6"/>
    <mergeCell ref="BN7:BZ7"/>
    <mergeCell ref="CA7:CC7"/>
    <mergeCell ref="CD7:CF7"/>
    <mergeCell ref="CG7:CI7"/>
    <mergeCell ref="CJ7:CL7"/>
    <mergeCell ref="CM7:CO7"/>
    <mergeCell ref="CP7:CR7"/>
    <mergeCell ref="AS5:BG7"/>
    <mergeCell ref="BN5:BZ5"/>
    <mergeCell ref="CA5:CC5"/>
    <mergeCell ref="CD5:CF5"/>
    <mergeCell ref="CG5:CI5"/>
    <mergeCell ref="CJ5:CL5"/>
    <mergeCell ref="CG6:CI6"/>
    <mergeCell ref="CJ6:CL6"/>
    <mergeCell ref="CM5:CO5"/>
    <mergeCell ref="CP5:CR5"/>
    <mergeCell ref="DO5:DS5"/>
    <mergeCell ref="DT5:DV5"/>
    <mergeCell ref="DW5:DY5"/>
    <mergeCell ref="DZ5:EB5"/>
    <mergeCell ref="EC5:EE5"/>
    <mergeCell ref="EF5:EH5"/>
    <mergeCell ref="EI5:EL5"/>
    <mergeCell ref="A6:G7"/>
    <mergeCell ref="H6:R7"/>
    <mergeCell ref="S6:Y7"/>
    <mergeCell ref="Z6:AL7"/>
    <mergeCell ref="BN6:BZ6"/>
    <mergeCell ref="CA6:CC6"/>
    <mergeCell ref="CD6:CF6"/>
    <mergeCell ref="BN2:EL2"/>
    <mergeCell ref="BN3:EL4"/>
    <mergeCell ref="A4:F5"/>
    <mergeCell ref="G4:P5"/>
    <mergeCell ref="Q4:AA4"/>
    <mergeCell ref="AB4:AL5"/>
    <mergeCell ref="AM4:AW4"/>
    <mergeCell ref="AX4:BG4"/>
    <mergeCell ref="Q5:AA5"/>
    <mergeCell ref="AM5:AR7"/>
  </mergeCells>
  <printOptions/>
  <pageMargins left="0.7086614173228347" right="0.4330708661417323" top="0.3937007874015748" bottom="0.3937007874015748" header="0.5118110236220472" footer="0.5118110236220472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P49"/>
  <sheetViews>
    <sheetView showGridLines="0" view="pageBreakPreview" zoomScale="85" zoomScaleNormal="55" zoomScaleSheetLayoutView="85" zoomScalePageLayoutView="0" workbookViewId="0" topLeftCell="A1">
      <selection activeCell="BM1" sqref="BM1"/>
    </sheetView>
  </sheetViews>
  <sheetFormatPr defaultColWidth="1.57421875" defaultRowHeight="15"/>
  <cols>
    <col min="1" max="25" width="1.421875" style="28" customWidth="1"/>
    <col min="26" max="26" width="2.7109375" style="28" customWidth="1"/>
    <col min="27" max="30" width="1.421875" style="28" customWidth="1"/>
    <col min="31" max="31" width="1.57421875" style="28" customWidth="1"/>
    <col min="32" max="34" width="1.421875" style="28" customWidth="1"/>
    <col min="35" max="35" width="1.57421875" style="28" customWidth="1"/>
    <col min="36" max="49" width="1.421875" style="28" customWidth="1"/>
    <col min="50" max="50" width="1.57421875" style="28" customWidth="1"/>
    <col min="51" max="59" width="1.421875" style="28" customWidth="1"/>
    <col min="60" max="60" width="2.421875" style="28" hidden="1" customWidth="1"/>
    <col min="61" max="64" width="8.421875" style="28" hidden="1" customWidth="1"/>
    <col min="65" max="65" width="2.140625" style="26" customWidth="1"/>
    <col min="66" max="66" width="2.57421875" style="21" customWidth="1"/>
    <col min="67" max="68" width="2.00390625" style="21" customWidth="1"/>
    <col min="69" max="143" width="1.1484375" style="21" customWidth="1"/>
    <col min="144" max="144" width="5.28125" style="21" hidden="1" customWidth="1"/>
    <col min="145" max="145" width="10.57421875" style="26" hidden="1" customWidth="1"/>
    <col min="146" max="146" width="10.57421875" style="28" hidden="1" customWidth="1"/>
    <col min="147" max="202" width="1.421875" style="28" customWidth="1"/>
    <col min="203" max="203" width="2.7109375" style="28" customWidth="1"/>
    <col min="204" max="207" width="1.421875" style="28" customWidth="1"/>
    <col min="208" max="208" width="3.00390625" style="28" customWidth="1"/>
    <col min="209" max="211" width="1.421875" style="28" customWidth="1"/>
    <col min="212" max="212" width="3.00390625" style="28" customWidth="1"/>
    <col min="213" max="16384" width="1.421875" style="28" customWidth="1"/>
  </cols>
  <sheetData>
    <row r="1" spans="1:59" ht="18" customHeight="1">
      <c r="A1" s="27" t="str">
        <f>'基本設定'!M5</f>
        <v>第7号様式（第18条関係）</v>
      </c>
      <c r="B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65" t="str">
        <f>HYPERLINK("#"&amp;ADDRESS(IF(ISERROR(MATCH(INT($G$4),'受給者一覧'!$B:$B,0)),1,MATCH(INT($G$4),'受給者一覧'!$B:$B,0)),2,1,1,"受給者一覧"),"受給者一覧へ")</f>
        <v>受給者一覧へ</v>
      </c>
      <c r="AY1" s="65"/>
      <c r="AZ1" s="26"/>
      <c r="BA1" s="26"/>
      <c r="BB1" s="26"/>
      <c r="BC1" s="26"/>
      <c r="BD1" s="26"/>
      <c r="BE1" s="26"/>
      <c r="BF1" s="26"/>
      <c r="BG1" s="26"/>
    </row>
    <row r="2" spans="1:142" ht="18" customHeight="1">
      <c r="A2" s="26"/>
      <c r="B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9" t="str">
        <f>'基本設定'!Y5</f>
        <v>地域活動支援センター事業提供実績記録票</v>
      </c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6"/>
      <c r="AQ2" s="26"/>
      <c r="AR2" s="26"/>
      <c r="AS2" s="26"/>
      <c r="AT2" s="26"/>
      <c r="AU2" s="26"/>
      <c r="AV2" s="26"/>
      <c r="AW2" s="26"/>
      <c r="AX2" s="66">
        <f>'請求書'!D20</f>
        <v>44986</v>
      </c>
      <c r="AY2" s="26"/>
      <c r="AZ2" s="26"/>
      <c r="BA2" s="26"/>
      <c r="BB2" s="26"/>
      <c r="BC2" s="26"/>
      <c r="BD2" s="26"/>
      <c r="BE2" s="26"/>
      <c r="BF2" s="26"/>
      <c r="BG2" s="26"/>
      <c r="BN2" s="215" t="s">
        <v>49</v>
      </c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</row>
    <row r="3" spans="1:142" ht="18" customHeight="1" thickBot="1">
      <c r="A3" s="26"/>
      <c r="B3" s="26"/>
      <c r="C3" s="28" t="str">
        <f>'請求書'!$D$21&amp;'請求書'!$F$21&amp;'請求書'!$G$21&amp;'請求書'!$H$21&amp;'請求書'!$J$21&amp;'請求書'!$K$21&amp;'請求書'!$L$21</f>
        <v>令和05年03月分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N3" s="216" t="s">
        <v>50</v>
      </c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</row>
    <row r="4" spans="1:142" ht="18" customHeight="1" thickBot="1">
      <c r="A4" s="217" t="s">
        <v>169</v>
      </c>
      <c r="B4" s="218"/>
      <c r="C4" s="218"/>
      <c r="D4" s="218"/>
      <c r="E4" s="218"/>
      <c r="F4" s="218"/>
      <c r="G4" s="221" t="str">
        <f ca="1">TEXT(RIGHT(CELL("filename",G4),LEN(CELL("filename",G4))-FIND("]",CELL("filename",G4))),"0000000000")</f>
        <v>2320600001</v>
      </c>
      <c r="H4" s="222"/>
      <c r="I4" s="222"/>
      <c r="J4" s="222"/>
      <c r="K4" s="222"/>
      <c r="L4" s="222"/>
      <c r="M4" s="222"/>
      <c r="N4" s="222"/>
      <c r="O4" s="222"/>
      <c r="P4" s="223"/>
      <c r="Q4" s="227" t="s">
        <v>16</v>
      </c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8" t="str">
        <f>IF(VLOOKUP(INT($G$4),'受給者一覧'!$B$3:$AX$500,3,FALSE)="",VLOOKUP(INT($G$4),'受給者一覧'!$B$3:$AX$500,2,FALSE),VLOOKUP(INT($G$4),'受給者一覧'!$B$3:$AX$500,3,FALSE)&amp;CHAR(10)&amp;"("&amp;VLOOKUP(INT($G$4),'受給者一覧'!$B$3:$AX$500,2,FALSE)&amp;")")</f>
        <v>保護者　太郎11
(春日井　太郎11)</v>
      </c>
      <c r="AC4" s="229"/>
      <c r="AD4" s="229"/>
      <c r="AE4" s="229"/>
      <c r="AF4" s="229"/>
      <c r="AG4" s="229"/>
      <c r="AH4" s="229"/>
      <c r="AI4" s="229"/>
      <c r="AJ4" s="229"/>
      <c r="AK4" s="229"/>
      <c r="AL4" s="230"/>
      <c r="AM4" s="218" t="s">
        <v>17</v>
      </c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34">
        <f>'請求書'!$S$9</f>
        <v>2367500000</v>
      </c>
      <c r="AY4" s="235"/>
      <c r="AZ4" s="235"/>
      <c r="BA4" s="235"/>
      <c r="BB4" s="235"/>
      <c r="BC4" s="235"/>
      <c r="BD4" s="235"/>
      <c r="BE4" s="235"/>
      <c r="BF4" s="235"/>
      <c r="BG4" s="236"/>
      <c r="BH4" s="59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</row>
    <row r="5" spans="1:142" ht="18" customHeight="1" thickBot="1">
      <c r="A5" s="219"/>
      <c r="B5" s="220"/>
      <c r="C5" s="220"/>
      <c r="D5" s="220"/>
      <c r="E5" s="220"/>
      <c r="F5" s="220"/>
      <c r="G5" s="224"/>
      <c r="H5" s="225"/>
      <c r="I5" s="225"/>
      <c r="J5" s="225"/>
      <c r="K5" s="225"/>
      <c r="L5" s="225"/>
      <c r="M5" s="225"/>
      <c r="N5" s="225"/>
      <c r="O5" s="225"/>
      <c r="P5" s="226"/>
      <c r="Q5" s="237" t="s">
        <v>18</v>
      </c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1"/>
      <c r="AC5" s="232"/>
      <c r="AD5" s="232"/>
      <c r="AE5" s="232"/>
      <c r="AF5" s="232"/>
      <c r="AG5" s="232"/>
      <c r="AH5" s="232"/>
      <c r="AI5" s="232"/>
      <c r="AJ5" s="232"/>
      <c r="AK5" s="232"/>
      <c r="AL5" s="233"/>
      <c r="AM5" s="220" t="s">
        <v>19</v>
      </c>
      <c r="AN5" s="220"/>
      <c r="AO5" s="220"/>
      <c r="AP5" s="220"/>
      <c r="AQ5" s="220"/>
      <c r="AR5" s="220"/>
      <c r="AS5" s="264" t="str">
        <f>'請求書'!$S$15</f>
        <v>〇〇地域活動支援センター　　　　　　　　
○○○○○○○○○○</v>
      </c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6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  <c r="DO5" s="263" t="str">
        <f>'請求書'!D21</f>
        <v>令和</v>
      </c>
      <c r="DP5" s="239"/>
      <c r="DQ5" s="239"/>
      <c r="DR5" s="239"/>
      <c r="DS5" s="239"/>
      <c r="DT5" s="239" t="str">
        <f>'請求書'!F21</f>
        <v>0</v>
      </c>
      <c r="DU5" s="239"/>
      <c r="DV5" s="239"/>
      <c r="DW5" s="239" t="str">
        <f>'請求書'!G21</f>
        <v>5</v>
      </c>
      <c r="DX5" s="239"/>
      <c r="DY5" s="239"/>
      <c r="DZ5" s="239" t="s">
        <v>39</v>
      </c>
      <c r="EA5" s="239"/>
      <c r="EB5" s="239"/>
      <c r="EC5" s="239" t="str">
        <f>'請求書'!J21</f>
        <v>0</v>
      </c>
      <c r="ED5" s="239"/>
      <c r="EE5" s="239"/>
      <c r="EF5" s="239" t="str">
        <f>'請求書'!K21</f>
        <v>3</v>
      </c>
      <c r="EG5" s="239"/>
      <c r="EH5" s="239"/>
      <c r="EI5" s="239" t="s">
        <v>51</v>
      </c>
      <c r="EJ5" s="239"/>
      <c r="EK5" s="239"/>
      <c r="EL5" s="240"/>
    </row>
    <row r="6" spans="1:96" ht="18" customHeight="1" thickBot="1">
      <c r="A6" s="241" t="s">
        <v>20</v>
      </c>
      <c r="B6" s="242"/>
      <c r="C6" s="242"/>
      <c r="D6" s="242"/>
      <c r="E6" s="242"/>
      <c r="F6" s="242"/>
      <c r="G6" s="243"/>
      <c r="H6" s="247" t="str">
        <f>VLOOKUP(INT($G$4),'受給者一覧'!$B$3:$AX$500,31,FALSE)&amp;"日"</f>
        <v>23日</v>
      </c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9" t="s">
        <v>21</v>
      </c>
      <c r="T6" s="250"/>
      <c r="U6" s="250"/>
      <c r="V6" s="250"/>
      <c r="W6" s="250"/>
      <c r="X6" s="250"/>
      <c r="Y6" s="251"/>
      <c r="Z6" s="255">
        <f>VLOOKUP(INT($G$4),'受給者一覧'!$B$3:$AX$500,4,FALSE)</f>
        <v>0</v>
      </c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7"/>
      <c r="AM6" s="220"/>
      <c r="AN6" s="220"/>
      <c r="AO6" s="220"/>
      <c r="AP6" s="220"/>
      <c r="AQ6" s="220"/>
      <c r="AR6" s="220"/>
      <c r="AS6" s="267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9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</row>
    <row r="7" spans="1:142" ht="18" customHeight="1" thickBot="1">
      <c r="A7" s="244"/>
      <c r="B7" s="245"/>
      <c r="C7" s="245"/>
      <c r="D7" s="245"/>
      <c r="E7" s="245"/>
      <c r="F7" s="245"/>
      <c r="G7" s="246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52"/>
      <c r="T7" s="253"/>
      <c r="U7" s="253"/>
      <c r="V7" s="253"/>
      <c r="W7" s="253"/>
      <c r="X7" s="253"/>
      <c r="Y7" s="254"/>
      <c r="Z7" s="258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60"/>
      <c r="AM7" s="238"/>
      <c r="AN7" s="238"/>
      <c r="AO7" s="238"/>
      <c r="AP7" s="238"/>
      <c r="AQ7" s="238"/>
      <c r="AR7" s="238"/>
      <c r="AS7" s="270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2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X7" s="295" t="s">
        <v>52</v>
      </c>
      <c r="CY7" s="296"/>
      <c r="CZ7" s="301" t="s">
        <v>53</v>
      </c>
      <c r="DA7" s="301"/>
      <c r="DB7" s="301"/>
      <c r="DC7" s="301"/>
      <c r="DD7" s="301"/>
      <c r="DE7" s="301"/>
      <c r="DF7" s="301"/>
      <c r="DG7" s="301"/>
      <c r="DH7" s="301"/>
      <c r="DI7" s="303">
        <f>AX4</f>
        <v>2367500000</v>
      </c>
      <c r="DJ7" s="304"/>
      <c r="DK7" s="304"/>
      <c r="DL7" s="304"/>
      <c r="DM7" s="304"/>
      <c r="DN7" s="304"/>
      <c r="DO7" s="304"/>
      <c r="DP7" s="304"/>
      <c r="DQ7" s="304"/>
      <c r="DR7" s="304"/>
      <c r="DS7" s="304"/>
      <c r="DT7" s="304"/>
      <c r="DU7" s="304"/>
      <c r="DV7" s="304"/>
      <c r="DW7" s="304"/>
      <c r="DX7" s="304"/>
      <c r="DY7" s="304"/>
      <c r="DZ7" s="304"/>
      <c r="EA7" s="304"/>
      <c r="EB7" s="304"/>
      <c r="EC7" s="304"/>
      <c r="ED7" s="304"/>
      <c r="EE7" s="304"/>
      <c r="EF7" s="304"/>
      <c r="EG7" s="304"/>
      <c r="EH7" s="304"/>
      <c r="EI7" s="304"/>
      <c r="EJ7" s="304"/>
      <c r="EK7" s="304"/>
      <c r="EL7" s="305"/>
    </row>
    <row r="8" spans="1:142" ht="18" customHeight="1" thickBo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O8" s="309" t="s">
        <v>54</v>
      </c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3" t="str">
        <f>G4</f>
        <v>2320600001</v>
      </c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5"/>
      <c r="CX8" s="297"/>
      <c r="CY8" s="298"/>
      <c r="CZ8" s="302"/>
      <c r="DA8" s="302"/>
      <c r="DB8" s="302"/>
      <c r="DC8" s="302"/>
      <c r="DD8" s="302"/>
      <c r="DE8" s="302"/>
      <c r="DF8" s="302"/>
      <c r="DG8" s="302"/>
      <c r="DH8" s="302"/>
      <c r="DI8" s="306"/>
      <c r="DJ8" s="307"/>
      <c r="DK8" s="307"/>
      <c r="DL8" s="307"/>
      <c r="DM8" s="307"/>
      <c r="DN8" s="307"/>
      <c r="DO8" s="307"/>
      <c r="DP8" s="307"/>
      <c r="DQ8" s="307"/>
      <c r="DR8" s="307"/>
      <c r="DS8" s="307"/>
      <c r="DT8" s="307"/>
      <c r="DU8" s="307"/>
      <c r="DV8" s="307"/>
      <c r="DW8" s="307"/>
      <c r="DX8" s="307"/>
      <c r="DY8" s="307"/>
      <c r="DZ8" s="307"/>
      <c r="EA8" s="307"/>
      <c r="EB8" s="307"/>
      <c r="EC8" s="307"/>
      <c r="ED8" s="307"/>
      <c r="EE8" s="307"/>
      <c r="EF8" s="307"/>
      <c r="EG8" s="307"/>
      <c r="EH8" s="307"/>
      <c r="EI8" s="307"/>
      <c r="EJ8" s="307"/>
      <c r="EK8" s="307"/>
      <c r="EL8" s="308"/>
    </row>
    <row r="9" spans="1:142" ht="18" customHeight="1">
      <c r="A9" s="366" t="s">
        <v>22</v>
      </c>
      <c r="B9" s="367"/>
      <c r="C9" s="367"/>
      <c r="D9" s="367" t="s">
        <v>23</v>
      </c>
      <c r="E9" s="367"/>
      <c r="F9" s="372"/>
      <c r="G9" s="319" t="s">
        <v>170</v>
      </c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1"/>
      <c r="AJ9" s="322" t="s">
        <v>197</v>
      </c>
      <c r="AK9" s="323"/>
      <c r="AL9" s="323"/>
      <c r="AM9" s="323"/>
      <c r="AN9" s="324"/>
      <c r="AO9" s="330" t="s">
        <v>24</v>
      </c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2"/>
      <c r="BO9" s="311"/>
      <c r="BP9" s="312"/>
      <c r="BQ9" s="312"/>
      <c r="BR9" s="312"/>
      <c r="BS9" s="312"/>
      <c r="BT9" s="312"/>
      <c r="BU9" s="312"/>
      <c r="BV9" s="312"/>
      <c r="BW9" s="312"/>
      <c r="BX9" s="312"/>
      <c r="BY9" s="312"/>
      <c r="BZ9" s="312"/>
      <c r="CA9" s="312"/>
      <c r="CB9" s="312"/>
      <c r="CC9" s="316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/>
      <c r="CP9" s="317"/>
      <c r="CQ9" s="317"/>
      <c r="CR9" s="317"/>
      <c r="CS9" s="317"/>
      <c r="CT9" s="317"/>
      <c r="CU9" s="317"/>
      <c r="CV9" s="318"/>
      <c r="CX9" s="297"/>
      <c r="CY9" s="298"/>
      <c r="CZ9" s="273" t="s">
        <v>55</v>
      </c>
      <c r="DA9" s="274"/>
      <c r="DB9" s="274"/>
      <c r="DC9" s="274"/>
      <c r="DD9" s="274"/>
      <c r="DE9" s="274"/>
      <c r="DF9" s="274"/>
      <c r="DG9" s="274"/>
      <c r="DH9" s="274"/>
      <c r="DI9" s="276" t="str">
        <f>AS5</f>
        <v>〇〇地域活動支援センター　　　　　　　　
○○○○○○○○○○</v>
      </c>
      <c r="DJ9" s="277"/>
      <c r="DK9" s="277"/>
      <c r="DL9" s="277"/>
      <c r="DM9" s="277"/>
      <c r="DN9" s="277"/>
      <c r="DO9" s="277"/>
      <c r="DP9" s="277"/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7"/>
      <c r="EJ9" s="277"/>
      <c r="EK9" s="277"/>
      <c r="EL9" s="278"/>
    </row>
    <row r="10" spans="1:142" ht="18" customHeight="1">
      <c r="A10" s="368"/>
      <c r="B10" s="369"/>
      <c r="C10" s="369"/>
      <c r="D10" s="369"/>
      <c r="E10" s="369"/>
      <c r="F10" s="373"/>
      <c r="G10" s="219" t="s">
        <v>25</v>
      </c>
      <c r="H10" s="220"/>
      <c r="I10" s="220"/>
      <c r="J10" s="220"/>
      <c r="K10" s="220"/>
      <c r="L10" s="220"/>
      <c r="M10" s="220" t="s">
        <v>26</v>
      </c>
      <c r="N10" s="220"/>
      <c r="O10" s="220"/>
      <c r="P10" s="220"/>
      <c r="Q10" s="220"/>
      <c r="R10" s="220"/>
      <c r="S10" s="242" t="s">
        <v>171</v>
      </c>
      <c r="T10" s="242"/>
      <c r="U10" s="242"/>
      <c r="V10" s="242"/>
      <c r="W10" s="242"/>
      <c r="X10" s="220" t="s">
        <v>172</v>
      </c>
      <c r="Y10" s="220"/>
      <c r="Z10" s="220"/>
      <c r="AA10" s="286"/>
      <c r="AB10" s="220" t="s">
        <v>173</v>
      </c>
      <c r="AC10" s="220"/>
      <c r="AD10" s="220"/>
      <c r="AE10" s="288"/>
      <c r="AF10" s="220" t="s">
        <v>174</v>
      </c>
      <c r="AG10" s="220"/>
      <c r="AH10" s="220"/>
      <c r="AI10" s="290"/>
      <c r="AJ10" s="325"/>
      <c r="AK10" s="326"/>
      <c r="AL10" s="326"/>
      <c r="AM10" s="326"/>
      <c r="AN10" s="327"/>
      <c r="AO10" s="333"/>
      <c r="AP10" s="334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5"/>
      <c r="BO10" s="292" t="s">
        <v>56</v>
      </c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74" t="str">
        <f>IF(VLOOKUP(INT($G$4),'受給者一覧'!$B$3:$AX$500,3,FALSE)="",VLOOKUP(INT($G$4),'受給者一覧'!$B$3:$AX$500,2,FALSE),VLOOKUP(INT($G$4),'受給者一覧'!$B$3:$AX$500,3,FALSE))</f>
        <v>保護者　太郎11</v>
      </c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94"/>
      <c r="CX10" s="297"/>
      <c r="CY10" s="298"/>
      <c r="CZ10" s="274"/>
      <c r="DA10" s="274"/>
      <c r="DB10" s="274"/>
      <c r="DC10" s="274"/>
      <c r="DD10" s="274"/>
      <c r="DE10" s="274"/>
      <c r="DF10" s="274"/>
      <c r="DG10" s="274"/>
      <c r="DH10" s="274"/>
      <c r="DI10" s="279"/>
      <c r="DJ10" s="280"/>
      <c r="DK10" s="280"/>
      <c r="DL10" s="280"/>
      <c r="DM10" s="280"/>
      <c r="DN10" s="280"/>
      <c r="DO10" s="280"/>
      <c r="DP10" s="280"/>
      <c r="DQ10" s="280"/>
      <c r="DR10" s="280"/>
      <c r="DS10" s="280"/>
      <c r="DT10" s="280"/>
      <c r="DU10" s="280"/>
      <c r="DV10" s="280"/>
      <c r="DW10" s="280"/>
      <c r="DX10" s="280"/>
      <c r="DY10" s="280"/>
      <c r="DZ10" s="280"/>
      <c r="EA10" s="280"/>
      <c r="EB10" s="280"/>
      <c r="EC10" s="280"/>
      <c r="ED10" s="280"/>
      <c r="EE10" s="280"/>
      <c r="EF10" s="280"/>
      <c r="EG10" s="280"/>
      <c r="EH10" s="280"/>
      <c r="EI10" s="280"/>
      <c r="EJ10" s="280"/>
      <c r="EK10" s="280"/>
      <c r="EL10" s="281"/>
    </row>
    <row r="11" spans="1:142" ht="18" customHeight="1" thickBot="1">
      <c r="A11" s="370"/>
      <c r="B11" s="371"/>
      <c r="C11" s="371"/>
      <c r="D11" s="371"/>
      <c r="E11" s="371"/>
      <c r="F11" s="374"/>
      <c r="G11" s="285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45"/>
      <c r="T11" s="245"/>
      <c r="U11" s="245"/>
      <c r="V11" s="245"/>
      <c r="W11" s="245"/>
      <c r="X11" s="238"/>
      <c r="Y11" s="238"/>
      <c r="Z11" s="238"/>
      <c r="AA11" s="287"/>
      <c r="AB11" s="238"/>
      <c r="AC11" s="238"/>
      <c r="AD11" s="238"/>
      <c r="AE11" s="289"/>
      <c r="AF11" s="238"/>
      <c r="AG11" s="238"/>
      <c r="AH11" s="238"/>
      <c r="AI11" s="291"/>
      <c r="AJ11" s="328"/>
      <c r="AK11" s="253"/>
      <c r="AL11" s="253"/>
      <c r="AM11" s="253"/>
      <c r="AN11" s="329"/>
      <c r="AO11" s="336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  <c r="BB11" s="337"/>
      <c r="BC11" s="337"/>
      <c r="BD11" s="337"/>
      <c r="BE11" s="337"/>
      <c r="BF11" s="337"/>
      <c r="BG11" s="338"/>
      <c r="BO11" s="348" t="s">
        <v>57</v>
      </c>
      <c r="BP11" s="349"/>
      <c r="BQ11" s="349"/>
      <c r="BR11" s="349"/>
      <c r="BS11" s="349"/>
      <c r="BT11" s="349"/>
      <c r="BU11" s="349"/>
      <c r="BV11" s="349"/>
      <c r="BW11" s="349"/>
      <c r="BX11" s="349"/>
      <c r="BY11" s="349"/>
      <c r="BZ11" s="349"/>
      <c r="CA11" s="349"/>
      <c r="CB11" s="349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94"/>
      <c r="CX11" s="297"/>
      <c r="CY11" s="298"/>
      <c r="CZ11" s="274"/>
      <c r="DA11" s="274"/>
      <c r="DB11" s="274"/>
      <c r="DC11" s="274"/>
      <c r="DD11" s="274"/>
      <c r="DE11" s="274"/>
      <c r="DF11" s="274"/>
      <c r="DG11" s="274"/>
      <c r="DH11" s="274"/>
      <c r="DI11" s="279"/>
      <c r="DJ11" s="280"/>
      <c r="DK11" s="280"/>
      <c r="DL11" s="280"/>
      <c r="DM11" s="280"/>
      <c r="DN11" s="280"/>
      <c r="DO11" s="280"/>
      <c r="DP11" s="280"/>
      <c r="DQ11" s="280"/>
      <c r="DR11" s="280"/>
      <c r="DS11" s="280"/>
      <c r="DT11" s="280"/>
      <c r="DU11" s="280"/>
      <c r="DV11" s="280"/>
      <c r="DW11" s="280"/>
      <c r="DX11" s="280"/>
      <c r="DY11" s="280"/>
      <c r="DZ11" s="280"/>
      <c r="EA11" s="280"/>
      <c r="EB11" s="280"/>
      <c r="EC11" s="280"/>
      <c r="ED11" s="280"/>
      <c r="EE11" s="280"/>
      <c r="EF11" s="280"/>
      <c r="EG11" s="280"/>
      <c r="EH11" s="280"/>
      <c r="EI11" s="280"/>
      <c r="EJ11" s="280"/>
      <c r="EK11" s="280"/>
      <c r="EL11" s="281"/>
    </row>
    <row r="12" spans="1:146" ht="18" customHeight="1">
      <c r="A12" s="350">
        <v>1</v>
      </c>
      <c r="B12" s="351"/>
      <c r="C12" s="351"/>
      <c r="D12" s="352" t="str">
        <f>IF(A12&lt;&gt;"",TEXT(DATE(YEAR('請求書'!$D$20),MONTH('請求書'!$D$20),$A12),"AAA"),"")</f>
        <v>水</v>
      </c>
      <c r="E12" s="353"/>
      <c r="F12" s="354"/>
      <c r="G12" s="355">
        <v>0.4166666666666667</v>
      </c>
      <c r="H12" s="356"/>
      <c r="I12" s="356"/>
      <c r="J12" s="356"/>
      <c r="K12" s="356"/>
      <c r="L12" s="356"/>
      <c r="M12" s="356">
        <v>0.625</v>
      </c>
      <c r="N12" s="356"/>
      <c r="O12" s="356"/>
      <c r="P12" s="356"/>
      <c r="Q12" s="356"/>
      <c r="R12" s="356"/>
      <c r="S12" s="357">
        <f>M12-G12</f>
        <v>0.20833333333333331</v>
      </c>
      <c r="T12" s="358"/>
      <c r="U12" s="358"/>
      <c r="V12" s="358"/>
      <c r="W12" s="359"/>
      <c r="X12" s="360">
        <v>1</v>
      </c>
      <c r="Y12" s="360"/>
      <c r="Z12" s="360"/>
      <c r="AA12" s="360"/>
      <c r="AB12" s="360">
        <v>1</v>
      </c>
      <c r="AC12" s="360"/>
      <c r="AD12" s="360"/>
      <c r="AE12" s="361"/>
      <c r="AF12" s="360">
        <v>2</v>
      </c>
      <c r="AG12" s="360"/>
      <c r="AH12" s="360"/>
      <c r="AI12" s="362"/>
      <c r="AJ12" s="363"/>
      <c r="AK12" s="364"/>
      <c r="AL12" s="364"/>
      <c r="AM12" s="364"/>
      <c r="AN12" s="365"/>
      <c r="AO12" s="386"/>
      <c r="AP12" s="387"/>
      <c r="AQ12" s="387"/>
      <c r="AR12" s="387"/>
      <c r="AS12" s="387"/>
      <c r="AT12" s="387"/>
      <c r="AU12" s="387"/>
      <c r="AV12" s="387"/>
      <c r="AW12" s="387"/>
      <c r="AX12" s="387"/>
      <c r="AY12" s="387"/>
      <c r="AZ12" s="387"/>
      <c r="BA12" s="387"/>
      <c r="BB12" s="387"/>
      <c r="BC12" s="387"/>
      <c r="BD12" s="387"/>
      <c r="BE12" s="387"/>
      <c r="BF12" s="387"/>
      <c r="BG12" s="388"/>
      <c r="BH12" s="28" t="str">
        <f>IF(G12&gt;0,IF(M12&gt;0,"1",""),"")</f>
        <v>1</v>
      </c>
      <c r="BI12" s="28" t="str">
        <f>IF(ISERROR(VLOOKUP(BH12,'単価設定'!$G$3:$K$7,2,FALSE)),"",VLOOKUP(BH12,'単価設定'!$G$3:$K$7,2,FALSE))</f>
        <v>031111</v>
      </c>
      <c r="BJ12" s="26">
        <f>IF(BI12&lt;&gt;"",IF(COUNTIF(BI12:BI$12,BI12)=1,ROW(),""),"")</f>
        <v>12</v>
      </c>
      <c r="BK12" s="26">
        <f aca="true" t="shared" si="0" ref="BK12:BK42">IF(COUNT($BJ:$BJ)&lt;ROW($A1),"",INT(INDEX($BI:$BI,SMALL($BJ:$BJ,ROW($A1)))))</f>
        <v>31111</v>
      </c>
      <c r="BO12" s="292" t="s">
        <v>58</v>
      </c>
      <c r="BP12" s="293"/>
      <c r="BQ12" s="293"/>
      <c r="BR12" s="293"/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74" t="str">
        <f>IF(VLOOKUP(INT($G$4),'受給者一覧'!$B$3:$AX$500,3,FALSE)="","",VLOOKUP(INT($G$4),'受給者一覧'!$B$3:$AX$500,2,FALSE))</f>
        <v>春日井　太郎11</v>
      </c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94"/>
      <c r="CX12" s="297"/>
      <c r="CY12" s="298"/>
      <c r="CZ12" s="274"/>
      <c r="DA12" s="274"/>
      <c r="DB12" s="274"/>
      <c r="DC12" s="274"/>
      <c r="DD12" s="274"/>
      <c r="DE12" s="274"/>
      <c r="DF12" s="274"/>
      <c r="DG12" s="274"/>
      <c r="DH12" s="274"/>
      <c r="DI12" s="279"/>
      <c r="DJ12" s="280"/>
      <c r="DK12" s="280"/>
      <c r="DL12" s="280"/>
      <c r="DM12" s="280"/>
      <c r="DN12" s="280"/>
      <c r="DO12" s="280"/>
      <c r="DP12" s="280"/>
      <c r="DQ12" s="280"/>
      <c r="DR12" s="280"/>
      <c r="DS12" s="280"/>
      <c r="DT12" s="280"/>
      <c r="DU12" s="280"/>
      <c r="DV12" s="280"/>
      <c r="DW12" s="280"/>
      <c r="DX12" s="280"/>
      <c r="DY12" s="280"/>
      <c r="DZ12" s="280"/>
      <c r="EA12" s="280"/>
      <c r="EB12" s="280"/>
      <c r="EC12" s="280"/>
      <c r="ED12" s="280"/>
      <c r="EE12" s="280"/>
      <c r="EF12" s="280"/>
      <c r="EG12" s="280"/>
      <c r="EH12" s="280"/>
      <c r="EI12" s="280"/>
      <c r="EJ12" s="280"/>
      <c r="EK12" s="280"/>
      <c r="EL12" s="281"/>
      <c r="EO12" s="28">
        <f>IF(G12="",0,A12)</f>
        <v>1</v>
      </c>
      <c r="EP12" s="28">
        <f>IF(ISERROR(SMALL($EO$12:$EO$42,COUNTIF($EO$12:$EO$42,0)+1)),0,SMALL($EO$12:$EO$42,COUNTIF($EO$12:$EO$42,0)+1))</f>
        <v>1</v>
      </c>
    </row>
    <row r="13" spans="1:146" ht="18" customHeight="1" thickBot="1">
      <c r="A13" s="375">
        <v>2</v>
      </c>
      <c r="B13" s="376"/>
      <c r="C13" s="376"/>
      <c r="D13" s="377" t="str">
        <f>IF(A13&lt;&gt;"",TEXT(DATE(YEAR('請求書'!$D$20),MONTH('請求書'!$D$20),$A13),"AAA"),"")</f>
        <v>木</v>
      </c>
      <c r="E13" s="378"/>
      <c r="F13" s="379"/>
      <c r="G13" s="341">
        <v>0.4166666666666667</v>
      </c>
      <c r="H13" s="342"/>
      <c r="I13" s="342"/>
      <c r="J13" s="342"/>
      <c r="K13" s="342"/>
      <c r="L13" s="342"/>
      <c r="M13" s="342">
        <v>0.5416666666666666</v>
      </c>
      <c r="N13" s="342"/>
      <c r="O13" s="342"/>
      <c r="P13" s="342"/>
      <c r="Q13" s="342"/>
      <c r="R13" s="342"/>
      <c r="S13" s="343">
        <f aca="true" t="shared" si="1" ref="S13:S42">M13-G13</f>
        <v>0.12499999999999994</v>
      </c>
      <c r="T13" s="344"/>
      <c r="U13" s="344"/>
      <c r="V13" s="344"/>
      <c r="W13" s="345"/>
      <c r="X13" s="346">
        <v>1</v>
      </c>
      <c r="Y13" s="346"/>
      <c r="Z13" s="346"/>
      <c r="AA13" s="346"/>
      <c r="AB13" s="346">
        <v>1</v>
      </c>
      <c r="AC13" s="346"/>
      <c r="AD13" s="346"/>
      <c r="AE13" s="347"/>
      <c r="AF13" s="346">
        <v>2</v>
      </c>
      <c r="AG13" s="346"/>
      <c r="AH13" s="346"/>
      <c r="AI13" s="380"/>
      <c r="AJ13" s="381"/>
      <c r="AK13" s="382"/>
      <c r="AL13" s="382"/>
      <c r="AM13" s="382"/>
      <c r="AN13" s="383"/>
      <c r="AO13" s="381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3"/>
      <c r="BH13" s="28" t="str">
        <f aca="true" t="shared" si="2" ref="BH13:BH42">IF(G13&gt;0,IF(M13&gt;0,"1",""),"")</f>
        <v>1</v>
      </c>
      <c r="BI13" s="28" t="str">
        <f>IF(ISERROR(VLOOKUP(BH13,'単価設定'!$G$3:$K$7,2,FALSE)),"",VLOOKUP(BH13,'単価設定'!$G$3:$K$7,2,FALSE))</f>
        <v>031111</v>
      </c>
      <c r="BJ13" s="26">
        <f>IF(BI13&lt;&gt;"",IF(COUNTIF(BI$12:BI13,BI13)=1,ROW(),""),"")</f>
      </c>
      <c r="BK13" s="26">
        <f t="shared" si="0"/>
      </c>
      <c r="BO13" s="384" t="s">
        <v>59</v>
      </c>
      <c r="BP13" s="385"/>
      <c r="BQ13" s="385"/>
      <c r="BR13" s="385"/>
      <c r="BS13" s="385"/>
      <c r="BT13" s="385"/>
      <c r="BU13" s="385"/>
      <c r="BV13" s="385"/>
      <c r="BW13" s="385"/>
      <c r="BX13" s="385"/>
      <c r="BY13" s="385"/>
      <c r="BZ13" s="385"/>
      <c r="CA13" s="385"/>
      <c r="CB13" s="385"/>
      <c r="CC13" s="339"/>
      <c r="CD13" s="339"/>
      <c r="CE13" s="339"/>
      <c r="CF13" s="339"/>
      <c r="CG13" s="339"/>
      <c r="CH13" s="339"/>
      <c r="CI13" s="339"/>
      <c r="CJ13" s="339"/>
      <c r="CK13" s="339"/>
      <c r="CL13" s="339"/>
      <c r="CM13" s="339"/>
      <c r="CN13" s="339"/>
      <c r="CO13" s="339"/>
      <c r="CP13" s="339"/>
      <c r="CQ13" s="339"/>
      <c r="CR13" s="339"/>
      <c r="CS13" s="339"/>
      <c r="CT13" s="339"/>
      <c r="CU13" s="339"/>
      <c r="CV13" s="340"/>
      <c r="CX13" s="297"/>
      <c r="CY13" s="298"/>
      <c r="CZ13" s="274"/>
      <c r="DA13" s="274"/>
      <c r="DB13" s="274"/>
      <c r="DC13" s="274"/>
      <c r="DD13" s="274"/>
      <c r="DE13" s="274"/>
      <c r="DF13" s="274"/>
      <c r="DG13" s="274"/>
      <c r="DH13" s="274"/>
      <c r="DI13" s="279"/>
      <c r="DJ13" s="280"/>
      <c r="DK13" s="280"/>
      <c r="DL13" s="280"/>
      <c r="DM13" s="280"/>
      <c r="DN13" s="280"/>
      <c r="DO13" s="280"/>
      <c r="DP13" s="280"/>
      <c r="DQ13" s="280"/>
      <c r="DR13" s="280"/>
      <c r="DS13" s="280"/>
      <c r="DT13" s="280"/>
      <c r="DU13" s="280"/>
      <c r="DV13" s="280"/>
      <c r="DW13" s="280"/>
      <c r="DX13" s="280"/>
      <c r="DY13" s="280"/>
      <c r="DZ13" s="280"/>
      <c r="EA13" s="280"/>
      <c r="EB13" s="280"/>
      <c r="EC13" s="280"/>
      <c r="ED13" s="280"/>
      <c r="EE13" s="280"/>
      <c r="EF13" s="280"/>
      <c r="EG13" s="280"/>
      <c r="EH13" s="280"/>
      <c r="EI13" s="280"/>
      <c r="EJ13" s="280"/>
      <c r="EK13" s="280"/>
      <c r="EL13" s="281"/>
      <c r="EO13" s="28">
        <f aca="true" t="shared" si="3" ref="EO13:EO42">IF(G13="",0,A13)</f>
        <v>2</v>
      </c>
      <c r="EP13" s="28">
        <f>MAX(EO12:EO42)</f>
        <v>3</v>
      </c>
    </row>
    <row r="14" spans="1:145" ht="18" customHeight="1" thickBot="1">
      <c r="A14" s="375">
        <v>3</v>
      </c>
      <c r="B14" s="376"/>
      <c r="C14" s="376"/>
      <c r="D14" s="377" t="str">
        <f>IF(A14&lt;&gt;"",TEXT(DATE(YEAR('請求書'!$D$20),MONTH('請求書'!$D$20),$A14),"AAA"),"")</f>
        <v>金</v>
      </c>
      <c r="E14" s="378"/>
      <c r="F14" s="379"/>
      <c r="G14" s="341">
        <v>0.4166666666666667</v>
      </c>
      <c r="H14" s="342"/>
      <c r="I14" s="342"/>
      <c r="J14" s="342"/>
      <c r="K14" s="342"/>
      <c r="L14" s="342"/>
      <c r="M14" s="342">
        <v>0.5</v>
      </c>
      <c r="N14" s="342"/>
      <c r="O14" s="342"/>
      <c r="P14" s="342"/>
      <c r="Q14" s="342"/>
      <c r="R14" s="342"/>
      <c r="S14" s="343">
        <f t="shared" si="1"/>
        <v>0.08333333333333331</v>
      </c>
      <c r="T14" s="344"/>
      <c r="U14" s="344"/>
      <c r="V14" s="344"/>
      <c r="W14" s="345"/>
      <c r="X14" s="346"/>
      <c r="Y14" s="346"/>
      <c r="Z14" s="346"/>
      <c r="AA14" s="346"/>
      <c r="AB14" s="346"/>
      <c r="AC14" s="346"/>
      <c r="AD14" s="346"/>
      <c r="AE14" s="347"/>
      <c r="AF14" s="346">
        <v>1</v>
      </c>
      <c r="AG14" s="346"/>
      <c r="AH14" s="346"/>
      <c r="AI14" s="380"/>
      <c r="AJ14" s="381"/>
      <c r="AK14" s="382"/>
      <c r="AL14" s="382"/>
      <c r="AM14" s="382"/>
      <c r="AN14" s="383"/>
      <c r="AO14" s="392"/>
      <c r="AP14" s="393"/>
      <c r="AQ14" s="393"/>
      <c r="AR14" s="393"/>
      <c r="AS14" s="393"/>
      <c r="AT14" s="393"/>
      <c r="AU14" s="393"/>
      <c r="AV14" s="393"/>
      <c r="AW14" s="393"/>
      <c r="AX14" s="393"/>
      <c r="AY14" s="393"/>
      <c r="AZ14" s="393"/>
      <c r="BA14" s="393"/>
      <c r="BB14" s="393"/>
      <c r="BC14" s="393"/>
      <c r="BD14" s="393"/>
      <c r="BE14" s="393"/>
      <c r="BF14" s="393"/>
      <c r="BG14" s="394"/>
      <c r="BH14" s="28" t="str">
        <f t="shared" si="2"/>
        <v>1</v>
      </c>
      <c r="BI14" s="28" t="str">
        <f>IF(ISERROR(VLOOKUP(BH14,'単価設定'!$G$3:$K$7,2,FALSE)),"",VLOOKUP(BH14,'単価設定'!$G$3:$K$7,2,FALSE))</f>
        <v>031111</v>
      </c>
      <c r="BJ14" s="26">
        <f>IF(BI14&lt;&gt;"",IF(COUNTIF(BI$12:BI14,BI14)=1,ROW(),""),"")</f>
      </c>
      <c r="BK14" s="26">
        <f t="shared" si="0"/>
      </c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X14" s="299"/>
      <c r="CY14" s="300"/>
      <c r="CZ14" s="275"/>
      <c r="DA14" s="275"/>
      <c r="DB14" s="275"/>
      <c r="DC14" s="275"/>
      <c r="DD14" s="275"/>
      <c r="DE14" s="275"/>
      <c r="DF14" s="275"/>
      <c r="DG14" s="275"/>
      <c r="DH14" s="275"/>
      <c r="DI14" s="282"/>
      <c r="DJ14" s="283"/>
      <c r="DK14" s="283"/>
      <c r="DL14" s="283"/>
      <c r="DM14" s="283"/>
      <c r="DN14" s="283"/>
      <c r="DO14" s="283"/>
      <c r="DP14" s="283"/>
      <c r="DQ14" s="283"/>
      <c r="DR14" s="283"/>
      <c r="DS14" s="283"/>
      <c r="DT14" s="283"/>
      <c r="DU14" s="283"/>
      <c r="DV14" s="283"/>
      <c r="DW14" s="283"/>
      <c r="DX14" s="283"/>
      <c r="DY14" s="283"/>
      <c r="DZ14" s="283"/>
      <c r="EA14" s="283"/>
      <c r="EB14" s="283"/>
      <c r="EC14" s="283"/>
      <c r="ED14" s="283"/>
      <c r="EE14" s="283"/>
      <c r="EF14" s="283"/>
      <c r="EG14" s="283"/>
      <c r="EH14" s="283"/>
      <c r="EI14" s="283"/>
      <c r="EJ14" s="283"/>
      <c r="EK14" s="283"/>
      <c r="EL14" s="284"/>
      <c r="EO14" s="28">
        <f t="shared" si="3"/>
        <v>3</v>
      </c>
    </row>
    <row r="15" spans="1:145" ht="18" customHeight="1" thickBot="1">
      <c r="A15" s="375"/>
      <c r="B15" s="376"/>
      <c r="C15" s="376"/>
      <c r="D15" s="377">
        <f>IF(A15&lt;&gt;"",TEXT(DATE(YEAR('請求書'!$D$20),MONTH('請求書'!$D$20),$A15),"AAA"),"")</f>
      </c>
      <c r="E15" s="378"/>
      <c r="F15" s="379"/>
      <c r="G15" s="341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3">
        <f t="shared" si="1"/>
        <v>0</v>
      </c>
      <c r="T15" s="344"/>
      <c r="U15" s="344"/>
      <c r="V15" s="344"/>
      <c r="W15" s="345"/>
      <c r="X15" s="346"/>
      <c r="Y15" s="346"/>
      <c r="Z15" s="346"/>
      <c r="AA15" s="346"/>
      <c r="AB15" s="346"/>
      <c r="AC15" s="346"/>
      <c r="AD15" s="346"/>
      <c r="AE15" s="347"/>
      <c r="AF15" s="346"/>
      <c r="AG15" s="346"/>
      <c r="AH15" s="346"/>
      <c r="AI15" s="380"/>
      <c r="AJ15" s="381"/>
      <c r="AK15" s="382"/>
      <c r="AL15" s="382"/>
      <c r="AM15" s="382"/>
      <c r="AN15" s="383"/>
      <c r="AO15" s="392"/>
      <c r="AP15" s="393"/>
      <c r="AQ15" s="393"/>
      <c r="AR15" s="393"/>
      <c r="AS15" s="393"/>
      <c r="AT15" s="393"/>
      <c r="AU15" s="393"/>
      <c r="AV15" s="393"/>
      <c r="AW15" s="393"/>
      <c r="AX15" s="393"/>
      <c r="AY15" s="393"/>
      <c r="AZ15" s="393"/>
      <c r="BA15" s="393"/>
      <c r="BB15" s="393"/>
      <c r="BC15" s="393"/>
      <c r="BD15" s="393"/>
      <c r="BE15" s="393"/>
      <c r="BF15" s="393"/>
      <c r="BG15" s="394"/>
      <c r="BH15" s="28">
        <f t="shared" si="2"/>
      </c>
      <c r="BI15" s="28">
        <f>IF(ISERROR(VLOOKUP(BH15,'単価設定'!$G$3:$K$7,2,FALSE)),"",VLOOKUP(BH15,'単価設定'!$G$3:$K$7,2,FALSE))</f>
      </c>
      <c r="BJ15" s="26">
        <f>IF(BI15&lt;&gt;"",IF(COUNTIF(BI$12:BI15,BI15)=1,ROW(),""),"")</f>
      </c>
      <c r="BK15" s="26">
        <f t="shared" si="0"/>
      </c>
      <c r="BO15" s="395" t="s">
        <v>60</v>
      </c>
      <c r="BP15" s="390"/>
      <c r="BQ15" s="390"/>
      <c r="BR15" s="390"/>
      <c r="BS15" s="390"/>
      <c r="BT15" s="390"/>
      <c r="BU15" s="390"/>
      <c r="BV15" s="390"/>
      <c r="BW15" s="390"/>
      <c r="BX15" s="390"/>
      <c r="BY15" s="390"/>
      <c r="BZ15" s="390"/>
      <c r="CA15" s="390"/>
      <c r="CB15" s="390"/>
      <c r="CC15" s="390"/>
      <c r="CD15" s="390"/>
      <c r="CE15" s="390"/>
      <c r="CF15" s="396"/>
      <c r="CG15" s="389">
        <f>IF(ISERROR(Z6),0,Z6)</f>
        <v>0</v>
      </c>
      <c r="CH15" s="390"/>
      <c r="CI15" s="390"/>
      <c r="CJ15" s="390"/>
      <c r="CK15" s="390"/>
      <c r="CL15" s="390"/>
      <c r="CM15" s="390"/>
      <c r="CN15" s="390"/>
      <c r="CO15" s="390"/>
      <c r="CP15" s="391"/>
      <c r="CQ15" s="49"/>
      <c r="CR15" s="49"/>
      <c r="CS15" s="49"/>
      <c r="CT15" s="49"/>
      <c r="CU15" s="49"/>
      <c r="CV15" s="49"/>
      <c r="CX15" s="22"/>
      <c r="CY15" s="22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O15" s="28">
        <f t="shared" si="3"/>
        <v>0</v>
      </c>
    </row>
    <row r="16" spans="1:145" ht="18" customHeight="1" thickBot="1">
      <c r="A16" s="375"/>
      <c r="B16" s="376"/>
      <c r="C16" s="376"/>
      <c r="D16" s="377">
        <f>IF(A16&lt;&gt;"",TEXT(DATE(YEAR('請求書'!$D$20),MONTH('請求書'!$D$20),$A16),"AAA"),"")</f>
      </c>
      <c r="E16" s="378"/>
      <c r="F16" s="379"/>
      <c r="G16" s="341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3">
        <f t="shared" si="1"/>
        <v>0</v>
      </c>
      <c r="T16" s="344"/>
      <c r="U16" s="344"/>
      <c r="V16" s="344"/>
      <c r="W16" s="345"/>
      <c r="X16" s="346"/>
      <c r="Y16" s="346"/>
      <c r="Z16" s="346"/>
      <c r="AA16" s="346"/>
      <c r="AB16" s="346"/>
      <c r="AC16" s="346"/>
      <c r="AD16" s="346"/>
      <c r="AE16" s="347"/>
      <c r="AF16" s="346"/>
      <c r="AG16" s="346"/>
      <c r="AH16" s="346"/>
      <c r="AI16" s="380"/>
      <c r="AJ16" s="381"/>
      <c r="AK16" s="382"/>
      <c r="AL16" s="382"/>
      <c r="AM16" s="382"/>
      <c r="AN16" s="383"/>
      <c r="AO16" s="392"/>
      <c r="AP16" s="393"/>
      <c r="AQ16" s="393"/>
      <c r="AR16" s="393"/>
      <c r="AS16" s="393"/>
      <c r="AT16" s="393"/>
      <c r="AU16" s="393"/>
      <c r="AV16" s="393"/>
      <c r="AW16" s="393"/>
      <c r="AX16" s="393"/>
      <c r="AY16" s="393"/>
      <c r="AZ16" s="393"/>
      <c r="BA16" s="393"/>
      <c r="BB16" s="393"/>
      <c r="BC16" s="393"/>
      <c r="BD16" s="393"/>
      <c r="BE16" s="393"/>
      <c r="BF16" s="393"/>
      <c r="BG16" s="394"/>
      <c r="BH16" s="28">
        <f t="shared" si="2"/>
      </c>
      <c r="BI16" s="28">
        <f>IF(ISERROR(VLOOKUP(BH16,'単価設定'!$G$3:$K$7,2,FALSE)),"",VLOOKUP(BH16,'単価設定'!$G$3:$K$7,2,FALSE))</f>
      </c>
      <c r="BJ16" s="26">
        <f>IF(BI16&lt;&gt;"",IF(COUNTIF(BI$12:BI16,BI16)=1,ROW(),""),"")</f>
      </c>
      <c r="BK16" s="26">
        <f t="shared" si="0"/>
      </c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8"/>
      <c r="DI16" s="48"/>
      <c r="DJ16" s="48"/>
      <c r="DK16" s="48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O16" s="28">
        <f t="shared" si="3"/>
        <v>0</v>
      </c>
    </row>
    <row r="17" spans="1:145" ht="18" customHeight="1" thickBot="1">
      <c r="A17" s="375"/>
      <c r="B17" s="376"/>
      <c r="C17" s="376"/>
      <c r="D17" s="377">
        <f>IF(A17&lt;&gt;"",TEXT(DATE(YEAR('請求書'!$D$20),MONTH('請求書'!$D$20),$A17),"AAA"),"")</f>
      </c>
      <c r="E17" s="378"/>
      <c r="F17" s="379"/>
      <c r="G17" s="341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3">
        <f t="shared" si="1"/>
        <v>0</v>
      </c>
      <c r="T17" s="344"/>
      <c r="U17" s="344"/>
      <c r="V17" s="344"/>
      <c r="W17" s="345"/>
      <c r="X17" s="346"/>
      <c r="Y17" s="346"/>
      <c r="Z17" s="346"/>
      <c r="AA17" s="346"/>
      <c r="AB17" s="346"/>
      <c r="AC17" s="346"/>
      <c r="AD17" s="346"/>
      <c r="AE17" s="347"/>
      <c r="AF17" s="346"/>
      <c r="AG17" s="346"/>
      <c r="AH17" s="346"/>
      <c r="AI17" s="380"/>
      <c r="AJ17" s="381"/>
      <c r="AK17" s="382"/>
      <c r="AL17" s="382"/>
      <c r="AM17" s="382"/>
      <c r="AN17" s="383"/>
      <c r="AO17" s="392"/>
      <c r="AP17" s="393"/>
      <c r="AQ17" s="393"/>
      <c r="AR17" s="393"/>
      <c r="AS17" s="393"/>
      <c r="AT17" s="393"/>
      <c r="AU17" s="393"/>
      <c r="AV17" s="393"/>
      <c r="AW17" s="393"/>
      <c r="AX17" s="393"/>
      <c r="AY17" s="393"/>
      <c r="AZ17" s="393"/>
      <c r="BA17" s="393"/>
      <c r="BB17" s="393"/>
      <c r="BC17" s="393"/>
      <c r="BD17" s="393"/>
      <c r="BE17" s="393"/>
      <c r="BF17" s="393"/>
      <c r="BG17" s="394"/>
      <c r="BH17" s="28">
        <f t="shared" si="2"/>
      </c>
      <c r="BI17" s="28">
        <f>IF(ISERROR(VLOOKUP(BH17,'単価設定'!$G$3:$K$7,2,FALSE)),"",VLOOKUP(BH17,'単価設定'!$G$3:$K$7,2,FALSE))</f>
      </c>
      <c r="BJ17" s="26">
        <f>IF(BI17&lt;&gt;"",IF(COUNTIF(BI$12:BI17,BI17)=1,ROW(),""),"")</f>
      </c>
      <c r="BK17" s="26">
        <f t="shared" si="0"/>
      </c>
      <c r="BN17" s="58"/>
      <c r="BO17" s="402" t="s">
        <v>61</v>
      </c>
      <c r="BP17" s="403"/>
      <c r="BQ17" s="314"/>
      <c r="BR17" s="314"/>
      <c r="BS17" s="314"/>
      <c r="BT17" s="314"/>
      <c r="BU17" s="314"/>
      <c r="BV17" s="314"/>
      <c r="BW17" s="314"/>
      <c r="BX17" s="314"/>
      <c r="BY17" s="314"/>
      <c r="BZ17" s="314"/>
      <c r="CA17" s="314"/>
      <c r="CB17" s="314"/>
      <c r="CC17" s="404"/>
      <c r="CD17" s="408" t="s">
        <v>62</v>
      </c>
      <c r="CE17" s="397"/>
      <c r="CF17" s="397"/>
      <c r="CG17" s="397"/>
      <c r="CH17" s="397"/>
      <c r="CI17" s="397"/>
      <c r="CJ17" s="397"/>
      <c r="CK17" s="397"/>
      <c r="CL17" s="397"/>
      <c r="CM17" s="398"/>
      <c r="CN17" s="410">
        <f>VLOOKUP(INT($G$4),'受給者一覧'!$B$3:$AZ$500,50,FALSE)&amp;""</f>
      </c>
      <c r="CO17" s="411"/>
      <c r="CP17" s="411"/>
      <c r="CQ17" s="411"/>
      <c r="CR17" s="411"/>
      <c r="CS17" s="411"/>
      <c r="CT17" s="411"/>
      <c r="CU17" s="411"/>
      <c r="CV17" s="411"/>
      <c r="CW17" s="411"/>
      <c r="CX17" s="411"/>
      <c r="CY17" s="411"/>
      <c r="CZ17" s="411"/>
      <c r="DA17" s="411"/>
      <c r="DB17" s="411"/>
      <c r="DC17" s="411"/>
      <c r="DD17" s="411"/>
      <c r="DE17" s="411"/>
      <c r="DF17" s="411"/>
      <c r="DG17" s="412"/>
      <c r="DH17" s="395" t="s">
        <v>63</v>
      </c>
      <c r="DI17" s="397"/>
      <c r="DJ17" s="397"/>
      <c r="DK17" s="397"/>
      <c r="DL17" s="397"/>
      <c r="DM17" s="397"/>
      <c r="DN17" s="397"/>
      <c r="DO17" s="398"/>
      <c r="DP17" s="413"/>
      <c r="DQ17" s="414"/>
      <c r="DR17" s="395" t="s">
        <v>64</v>
      </c>
      <c r="DS17" s="397"/>
      <c r="DT17" s="397"/>
      <c r="DU17" s="397"/>
      <c r="DV17" s="397"/>
      <c r="DW17" s="397"/>
      <c r="DX17" s="397"/>
      <c r="DY17" s="397"/>
      <c r="DZ17" s="397"/>
      <c r="EA17" s="397"/>
      <c r="EB17" s="398"/>
      <c r="EC17" s="399"/>
      <c r="ED17" s="400"/>
      <c r="EE17" s="400"/>
      <c r="EF17" s="400"/>
      <c r="EG17" s="400"/>
      <c r="EH17" s="400"/>
      <c r="EI17" s="400"/>
      <c r="EJ17" s="400"/>
      <c r="EK17" s="400"/>
      <c r="EL17" s="401"/>
      <c r="EO17" s="28">
        <f t="shared" si="3"/>
        <v>0</v>
      </c>
    </row>
    <row r="18" spans="1:145" ht="18" customHeight="1" thickBot="1">
      <c r="A18" s="375"/>
      <c r="B18" s="376"/>
      <c r="C18" s="376"/>
      <c r="D18" s="377">
        <f>IF(A18&lt;&gt;"",TEXT(DATE(YEAR('請求書'!$D$20),MONTH('請求書'!$D$20),$A18),"AAA"),"")</f>
      </c>
      <c r="E18" s="378"/>
      <c r="F18" s="379"/>
      <c r="G18" s="341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3">
        <f t="shared" si="1"/>
        <v>0</v>
      </c>
      <c r="T18" s="344"/>
      <c r="U18" s="344"/>
      <c r="V18" s="344"/>
      <c r="W18" s="345"/>
      <c r="X18" s="346"/>
      <c r="Y18" s="346"/>
      <c r="Z18" s="346"/>
      <c r="AA18" s="346"/>
      <c r="AB18" s="346"/>
      <c r="AC18" s="346"/>
      <c r="AD18" s="346"/>
      <c r="AE18" s="347"/>
      <c r="AF18" s="346"/>
      <c r="AG18" s="346"/>
      <c r="AH18" s="346"/>
      <c r="AI18" s="380"/>
      <c r="AJ18" s="381"/>
      <c r="AK18" s="382"/>
      <c r="AL18" s="382"/>
      <c r="AM18" s="382"/>
      <c r="AN18" s="383"/>
      <c r="AO18" s="392"/>
      <c r="AP18" s="393"/>
      <c r="AQ18" s="393"/>
      <c r="AR18" s="393"/>
      <c r="AS18" s="393"/>
      <c r="AT18" s="393"/>
      <c r="AU18" s="393"/>
      <c r="AV18" s="393"/>
      <c r="AW18" s="393"/>
      <c r="AX18" s="393"/>
      <c r="AY18" s="393"/>
      <c r="AZ18" s="393"/>
      <c r="BA18" s="393"/>
      <c r="BB18" s="393"/>
      <c r="BC18" s="393"/>
      <c r="BD18" s="393"/>
      <c r="BE18" s="393"/>
      <c r="BF18" s="393"/>
      <c r="BG18" s="394"/>
      <c r="BH18" s="28">
        <f t="shared" si="2"/>
      </c>
      <c r="BI18" s="28">
        <f>IF(ISERROR(VLOOKUP(BH18,'単価設定'!$G$3:$K$7,2,FALSE)),"",VLOOKUP(BH18,'単価設定'!$G$3:$K$7,2,FALSE))</f>
      </c>
      <c r="BJ18" s="26">
        <f>IF(BI18&lt;&gt;"",IF(COUNTIF(BI$12:BI18,BI18)=1,ROW(),""),"")</f>
      </c>
      <c r="BK18" s="26">
        <f t="shared" si="0"/>
      </c>
      <c r="BO18" s="405"/>
      <c r="BP18" s="406"/>
      <c r="BQ18" s="406"/>
      <c r="BR18" s="406"/>
      <c r="BS18" s="406"/>
      <c r="BT18" s="406"/>
      <c r="BU18" s="406"/>
      <c r="BV18" s="406"/>
      <c r="BW18" s="406"/>
      <c r="BX18" s="406"/>
      <c r="BY18" s="406"/>
      <c r="BZ18" s="406"/>
      <c r="CA18" s="406"/>
      <c r="CB18" s="406"/>
      <c r="CC18" s="407"/>
      <c r="CD18" s="409" t="s">
        <v>65</v>
      </c>
      <c r="CE18" s="409"/>
      <c r="CF18" s="409"/>
      <c r="CG18" s="409"/>
      <c r="CH18" s="409"/>
      <c r="CI18" s="409"/>
      <c r="CJ18" s="409"/>
      <c r="CK18" s="409"/>
      <c r="CL18" s="409"/>
      <c r="CM18" s="408">
        <f>VLOOKUP(INT($G$4),'受給者一覧'!$B$3:$AZ$500,51,FALSE)&amp;""</f>
      </c>
      <c r="CN18" s="390"/>
      <c r="CO18" s="390"/>
      <c r="CP18" s="390"/>
      <c r="CQ18" s="390"/>
      <c r="CR18" s="390"/>
      <c r="CS18" s="390"/>
      <c r="CT18" s="390"/>
      <c r="CU18" s="390"/>
      <c r="CV18" s="390"/>
      <c r="CW18" s="390"/>
      <c r="CX18" s="390"/>
      <c r="CY18" s="390"/>
      <c r="CZ18" s="390"/>
      <c r="DA18" s="390"/>
      <c r="DB18" s="390"/>
      <c r="DC18" s="390"/>
      <c r="DD18" s="390"/>
      <c r="DE18" s="390"/>
      <c r="DF18" s="390"/>
      <c r="DG18" s="390"/>
      <c r="DH18" s="390"/>
      <c r="DI18" s="390"/>
      <c r="DJ18" s="390"/>
      <c r="DK18" s="390"/>
      <c r="DL18" s="390"/>
      <c r="DM18" s="390"/>
      <c r="DN18" s="390"/>
      <c r="DO18" s="390"/>
      <c r="DP18" s="390"/>
      <c r="DQ18" s="390"/>
      <c r="DR18" s="390"/>
      <c r="DS18" s="390"/>
      <c r="DT18" s="390"/>
      <c r="DU18" s="390"/>
      <c r="DV18" s="390"/>
      <c r="DW18" s="390"/>
      <c r="DX18" s="390"/>
      <c r="DY18" s="390"/>
      <c r="DZ18" s="390"/>
      <c r="EA18" s="390"/>
      <c r="EB18" s="390"/>
      <c r="EC18" s="390"/>
      <c r="ED18" s="390"/>
      <c r="EE18" s="390"/>
      <c r="EF18" s="390"/>
      <c r="EG18" s="390"/>
      <c r="EH18" s="390"/>
      <c r="EI18" s="390"/>
      <c r="EJ18" s="390"/>
      <c r="EK18" s="390"/>
      <c r="EL18" s="391"/>
      <c r="EO18" s="28">
        <f t="shared" si="3"/>
        <v>0</v>
      </c>
    </row>
    <row r="19" spans="1:145" ht="18" customHeight="1" thickBot="1">
      <c r="A19" s="375"/>
      <c r="B19" s="376"/>
      <c r="C19" s="376"/>
      <c r="D19" s="377">
        <f>IF(A19&lt;&gt;"",TEXT(DATE(YEAR('請求書'!$D$20),MONTH('請求書'!$D$20),$A19),"AAA"),"")</f>
      </c>
      <c r="E19" s="378"/>
      <c r="F19" s="379"/>
      <c r="G19" s="341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3">
        <f t="shared" si="1"/>
        <v>0</v>
      </c>
      <c r="T19" s="344"/>
      <c r="U19" s="344"/>
      <c r="V19" s="344"/>
      <c r="W19" s="345"/>
      <c r="X19" s="346"/>
      <c r="Y19" s="346"/>
      <c r="Z19" s="346"/>
      <c r="AA19" s="346"/>
      <c r="AB19" s="346"/>
      <c r="AC19" s="346"/>
      <c r="AD19" s="346"/>
      <c r="AE19" s="347"/>
      <c r="AF19" s="346"/>
      <c r="AG19" s="346"/>
      <c r="AH19" s="346"/>
      <c r="AI19" s="380"/>
      <c r="AJ19" s="381"/>
      <c r="AK19" s="382"/>
      <c r="AL19" s="382"/>
      <c r="AM19" s="382"/>
      <c r="AN19" s="383"/>
      <c r="AO19" s="392"/>
      <c r="AP19" s="393"/>
      <c r="AQ19" s="393"/>
      <c r="AR19" s="393"/>
      <c r="AS19" s="393"/>
      <c r="AT19" s="393"/>
      <c r="AU19" s="393"/>
      <c r="AV19" s="393"/>
      <c r="AW19" s="393"/>
      <c r="AX19" s="393"/>
      <c r="AY19" s="393"/>
      <c r="AZ19" s="393"/>
      <c r="BA19" s="393"/>
      <c r="BB19" s="393"/>
      <c r="BC19" s="393"/>
      <c r="BD19" s="393"/>
      <c r="BE19" s="393"/>
      <c r="BF19" s="393"/>
      <c r="BG19" s="394"/>
      <c r="BH19" s="28">
        <f t="shared" si="2"/>
      </c>
      <c r="BI19" s="28">
        <f>IF(ISERROR(VLOOKUP(BH19,'単価設定'!$G$3:$K$7,2,FALSE)),"",VLOOKUP(BH19,'単価設定'!$G$3:$K$7,2,FALSE))</f>
      </c>
      <c r="BJ19" s="26">
        <f>IF(BI19&lt;&gt;"",IF(COUNTIF(BI$12:BI19,BI19)=1,ROW(),""),"")</f>
      </c>
      <c r="BK19" s="26">
        <f t="shared" si="0"/>
      </c>
      <c r="EO19" s="28">
        <f t="shared" si="3"/>
        <v>0</v>
      </c>
    </row>
    <row r="20" spans="1:145" ht="18" customHeight="1">
      <c r="A20" s="375"/>
      <c r="B20" s="376"/>
      <c r="C20" s="376"/>
      <c r="D20" s="377">
        <f>IF(A20&lt;&gt;"",TEXT(DATE(YEAR('請求書'!$D$20),MONTH('請求書'!$D$20),$A20),"AAA"),"")</f>
      </c>
      <c r="E20" s="378"/>
      <c r="F20" s="379"/>
      <c r="G20" s="341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3">
        <f t="shared" si="1"/>
        <v>0</v>
      </c>
      <c r="T20" s="344"/>
      <c r="U20" s="344"/>
      <c r="V20" s="344"/>
      <c r="W20" s="345"/>
      <c r="X20" s="346"/>
      <c r="Y20" s="346"/>
      <c r="Z20" s="346"/>
      <c r="AA20" s="346"/>
      <c r="AB20" s="346"/>
      <c r="AC20" s="346"/>
      <c r="AD20" s="346"/>
      <c r="AE20" s="347"/>
      <c r="AF20" s="346"/>
      <c r="AG20" s="346"/>
      <c r="AH20" s="346"/>
      <c r="AI20" s="380"/>
      <c r="AJ20" s="381"/>
      <c r="AK20" s="382"/>
      <c r="AL20" s="382"/>
      <c r="AM20" s="382"/>
      <c r="AN20" s="383"/>
      <c r="AO20" s="392"/>
      <c r="AP20" s="393"/>
      <c r="AQ20" s="393"/>
      <c r="AR20" s="393"/>
      <c r="AS20" s="393"/>
      <c r="AT20" s="393"/>
      <c r="AU20" s="393"/>
      <c r="AV20" s="393"/>
      <c r="AW20" s="393"/>
      <c r="AX20" s="393"/>
      <c r="AY20" s="393"/>
      <c r="AZ20" s="393"/>
      <c r="BA20" s="393"/>
      <c r="BB20" s="393"/>
      <c r="BC20" s="393"/>
      <c r="BD20" s="393"/>
      <c r="BE20" s="393"/>
      <c r="BF20" s="393"/>
      <c r="BG20" s="394"/>
      <c r="BH20" s="28">
        <f t="shared" si="2"/>
      </c>
      <c r="BI20" s="28">
        <f>IF(ISERROR(VLOOKUP(BH20,'単価設定'!$G$3:$K$7,2,FALSE)),"",VLOOKUP(BH20,'単価設定'!$G$3:$K$7,2,FALSE))</f>
      </c>
      <c r="BJ20" s="26">
        <f>IF(BI20&lt;&gt;"",IF(COUNTIF(BI$12:BI20,BI20)=1,ROW(),""),"")</f>
      </c>
      <c r="BK20" s="26">
        <f t="shared" si="0"/>
      </c>
      <c r="BN20" s="58"/>
      <c r="BO20" s="436" t="s">
        <v>66</v>
      </c>
      <c r="BP20" s="437"/>
      <c r="BQ20" s="438"/>
      <c r="BR20" s="419" t="s">
        <v>67</v>
      </c>
      <c r="BS20" s="420"/>
      <c r="BT20" s="420"/>
      <c r="BU20" s="420"/>
      <c r="BV20" s="420"/>
      <c r="BW20" s="420"/>
      <c r="BX20" s="420"/>
      <c r="BY20" s="420"/>
      <c r="BZ20" s="420"/>
      <c r="CA20" s="420"/>
      <c r="CB20" s="420"/>
      <c r="CC20" s="420"/>
      <c r="CD20" s="420"/>
      <c r="CE20" s="420"/>
      <c r="CF20" s="420"/>
      <c r="CG20" s="420"/>
      <c r="CH20" s="421"/>
      <c r="CI20" s="415" t="s">
        <v>68</v>
      </c>
      <c r="CJ20" s="416"/>
      <c r="CK20" s="416"/>
      <c r="CL20" s="416"/>
      <c r="CM20" s="416"/>
      <c r="CN20" s="416"/>
      <c r="CO20" s="416"/>
      <c r="CP20" s="416"/>
      <c r="CQ20" s="416"/>
      <c r="CR20" s="416"/>
      <c r="CS20" s="416"/>
      <c r="CT20" s="416"/>
      <c r="CU20" s="417"/>
      <c r="CV20" s="418"/>
      <c r="CW20" s="415" t="s">
        <v>69</v>
      </c>
      <c r="CX20" s="416"/>
      <c r="CY20" s="416"/>
      <c r="CZ20" s="416"/>
      <c r="DA20" s="416"/>
      <c r="DB20" s="416"/>
      <c r="DC20" s="416"/>
      <c r="DD20" s="416"/>
      <c r="DE20" s="416"/>
      <c r="DF20" s="422"/>
      <c r="DG20" s="423" t="s">
        <v>70</v>
      </c>
      <c r="DH20" s="424"/>
      <c r="DI20" s="424"/>
      <c r="DJ20" s="425"/>
      <c r="DK20" s="426" t="s">
        <v>71</v>
      </c>
      <c r="DL20" s="427"/>
      <c r="DM20" s="427"/>
      <c r="DN20" s="427"/>
      <c r="DO20" s="427"/>
      <c r="DP20" s="427"/>
      <c r="DQ20" s="427"/>
      <c r="DR20" s="427"/>
      <c r="DS20" s="427"/>
      <c r="DT20" s="427"/>
      <c r="DU20" s="427"/>
      <c r="DV20" s="428"/>
      <c r="DW20" s="429" t="s">
        <v>72</v>
      </c>
      <c r="DX20" s="430"/>
      <c r="DY20" s="430"/>
      <c r="DZ20" s="430"/>
      <c r="EA20" s="430"/>
      <c r="EB20" s="430"/>
      <c r="EC20" s="430"/>
      <c r="ED20" s="430"/>
      <c r="EE20" s="430"/>
      <c r="EF20" s="430"/>
      <c r="EG20" s="431"/>
      <c r="EH20" s="432"/>
      <c r="EI20" s="433" t="s">
        <v>24</v>
      </c>
      <c r="EJ20" s="434"/>
      <c r="EK20" s="434"/>
      <c r="EL20" s="435"/>
      <c r="EO20" s="28">
        <f t="shared" si="3"/>
        <v>0</v>
      </c>
    </row>
    <row r="21" spans="1:145" ht="18" customHeight="1">
      <c r="A21" s="375"/>
      <c r="B21" s="376"/>
      <c r="C21" s="376"/>
      <c r="D21" s="377">
        <f>IF(A21&lt;&gt;"",TEXT(DATE(YEAR('請求書'!$D$20),MONTH('請求書'!$D$20),$A21),"AAA"),"")</f>
      </c>
      <c r="E21" s="378"/>
      <c r="F21" s="379"/>
      <c r="G21" s="341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3">
        <f t="shared" si="1"/>
        <v>0</v>
      </c>
      <c r="T21" s="344"/>
      <c r="U21" s="344"/>
      <c r="V21" s="344"/>
      <c r="W21" s="345"/>
      <c r="X21" s="346"/>
      <c r="Y21" s="346"/>
      <c r="Z21" s="346"/>
      <c r="AA21" s="346"/>
      <c r="AB21" s="346"/>
      <c r="AC21" s="346"/>
      <c r="AD21" s="346"/>
      <c r="AE21" s="347"/>
      <c r="AF21" s="346"/>
      <c r="AG21" s="346"/>
      <c r="AH21" s="346"/>
      <c r="AI21" s="380"/>
      <c r="AJ21" s="381"/>
      <c r="AK21" s="382"/>
      <c r="AL21" s="382"/>
      <c r="AM21" s="382"/>
      <c r="AN21" s="383"/>
      <c r="AO21" s="392"/>
      <c r="AP21" s="393"/>
      <c r="AQ21" s="393"/>
      <c r="AR21" s="393"/>
      <c r="AS21" s="393"/>
      <c r="AT21" s="393"/>
      <c r="AU21" s="393"/>
      <c r="AV21" s="393"/>
      <c r="AW21" s="393"/>
      <c r="AX21" s="393"/>
      <c r="AY21" s="393"/>
      <c r="AZ21" s="393"/>
      <c r="BA21" s="393"/>
      <c r="BB21" s="393"/>
      <c r="BC21" s="393"/>
      <c r="BD21" s="393"/>
      <c r="BE21" s="393"/>
      <c r="BF21" s="393"/>
      <c r="BG21" s="394"/>
      <c r="BH21" s="28">
        <f t="shared" si="2"/>
      </c>
      <c r="BI21" s="28">
        <f>IF(ISERROR(VLOOKUP(BH21,'単価設定'!$G$3:$K$7,2,FALSE)),"",VLOOKUP(BH21,'単価設定'!$G$3:$K$7,2,FALSE))</f>
      </c>
      <c r="BJ21" s="26">
        <f>IF(BI21&lt;&gt;"",IF(COUNTIF(BI$12:BI21,BI21)=1,ROW(),""),"")</f>
      </c>
      <c r="BK21" s="26">
        <f t="shared" si="0"/>
      </c>
      <c r="BN21" s="56"/>
      <c r="BO21" s="439"/>
      <c r="BP21" s="440"/>
      <c r="BQ21" s="441"/>
      <c r="BR21" s="448" t="str">
        <f>IF(ISERROR(VLOOKUP(CI21,'単価設定'!$H$3:$K$7,2,FALSE)),"",VLOOKUP(CI21,'単価設定'!$H$3:$K$7,2,FALSE))</f>
        <v>地域活動支援センター</v>
      </c>
      <c r="BS21" s="449"/>
      <c r="BT21" s="449"/>
      <c r="BU21" s="449"/>
      <c r="BV21" s="449"/>
      <c r="BW21" s="449"/>
      <c r="BX21" s="449"/>
      <c r="BY21" s="449"/>
      <c r="BZ21" s="449"/>
      <c r="CA21" s="449"/>
      <c r="CB21" s="449"/>
      <c r="CC21" s="449"/>
      <c r="CD21" s="449"/>
      <c r="CE21" s="449"/>
      <c r="CF21" s="449"/>
      <c r="CG21" s="449"/>
      <c r="CH21" s="450"/>
      <c r="CI21" s="451" t="str">
        <f aca="true" t="shared" si="4" ref="CI21:CI31">TEXT(IF(ISERROR(SMALL(BK$1:BK$65536,ROW(A1))),"",SMALL(BK$1:BK$65536,ROW(A1))),"000000")</f>
        <v>031111</v>
      </c>
      <c r="CJ21" s="452"/>
      <c r="CK21" s="452"/>
      <c r="CL21" s="452"/>
      <c r="CM21" s="452"/>
      <c r="CN21" s="452"/>
      <c r="CO21" s="452"/>
      <c r="CP21" s="452"/>
      <c r="CQ21" s="452"/>
      <c r="CR21" s="452"/>
      <c r="CS21" s="452"/>
      <c r="CT21" s="452"/>
      <c r="CU21" s="452"/>
      <c r="CV21" s="453"/>
      <c r="CW21" s="454">
        <f>IF(ISERROR(VLOOKUP(CI21,'単価設定'!$H$3:$K$7,4,FALSE)),"",VLOOKUP(CI21,'単価設定'!$H$3:$K$7,4,FALSE))</f>
        <v>5020</v>
      </c>
      <c r="CX21" s="455"/>
      <c r="CY21" s="455"/>
      <c r="CZ21" s="455"/>
      <c r="DA21" s="455"/>
      <c r="DB21" s="455"/>
      <c r="DC21" s="455"/>
      <c r="DD21" s="455"/>
      <c r="DE21" s="455"/>
      <c r="DF21" s="456"/>
      <c r="DG21" s="457">
        <f aca="true" t="shared" si="5" ref="DG21:DG31">IF(CI21&lt;&gt;"",COUNTIF(BI$1:BI$65536,CI21),"")</f>
        <v>3</v>
      </c>
      <c r="DH21" s="458"/>
      <c r="DI21" s="458"/>
      <c r="DJ21" s="459"/>
      <c r="DK21" s="460">
        <f aca="true" t="shared" si="6" ref="DK21:DK35">IF(CI21="","",CW21*DG21)</f>
        <v>15060</v>
      </c>
      <c r="DL21" s="461"/>
      <c r="DM21" s="461"/>
      <c r="DN21" s="461"/>
      <c r="DO21" s="461"/>
      <c r="DP21" s="461"/>
      <c r="DQ21" s="461"/>
      <c r="DR21" s="461"/>
      <c r="DS21" s="461"/>
      <c r="DT21" s="461"/>
      <c r="DU21" s="461"/>
      <c r="DV21" s="462"/>
      <c r="DW21" s="460">
        <f aca="true" t="shared" si="7" ref="DW21:DW34">IF(CI21="","",DK21*0.1)</f>
        <v>1506</v>
      </c>
      <c r="DX21" s="461"/>
      <c r="DY21" s="461"/>
      <c r="DZ21" s="461"/>
      <c r="EA21" s="461"/>
      <c r="EB21" s="461"/>
      <c r="EC21" s="461"/>
      <c r="ED21" s="461"/>
      <c r="EE21" s="461"/>
      <c r="EF21" s="461"/>
      <c r="EG21" s="461"/>
      <c r="EH21" s="462"/>
      <c r="EI21" s="445"/>
      <c r="EJ21" s="274"/>
      <c r="EK21" s="446"/>
      <c r="EL21" s="447"/>
      <c r="EN21" s="21">
        <f>IF(ISERROR(VLOOKUP(CI21,'単価設定'!$H$3:$L$7,5,FALSE)),"",VLOOKUP(CI21,'単価設定'!$H$3:$L$7,5,FALSE)*DG21)</f>
        <v>3</v>
      </c>
      <c r="EO21" s="28">
        <f t="shared" si="3"/>
        <v>0</v>
      </c>
    </row>
    <row r="22" spans="1:145" ht="18" customHeight="1">
      <c r="A22" s="375"/>
      <c r="B22" s="376"/>
      <c r="C22" s="376"/>
      <c r="D22" s="377">
        <f>IF(A22&lt;&gt;"",TEXT(DATE(YEAR('請求書'!$D$20),MONTH('請求書'!$D$20),$A22),"AAA"),"")</f>
      </c>
      <c r="E22" s="378"/>
      <c r="F22" s="379"/>
      <c r="G22" s="341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3">
        <f t="shared" si="1"/>
        <v>0</v>
      </c>
      <c r="T22" s="344"/>
      <c r="U22" s="344"/>
      <c r="V22" s="344"/>
      <c r="W22" s="345"/>
      <c r="X22" s="346"/>
      <c r="Y22" s="346"/>
      <c r="Z22" s="346"/>
      <c r="AA22" s="346"/>
      <c r="AB22" s="346"/>
      <c r="AC22" s="346"/>
      <c r="AD22" s="346"/>
      <c r="AE22" s="347"/>
      <c r="AF22" s="346"/>
      <c r="AG22" s="346"/>
      <c r="AH22" s="346"/>
      <c r="AI22" s="380"/>
      <c r="AJ22" s="381"/>
      <c r="AK22" s="382"/>
      <c r="AL22" s="382"/>
      <c r="AM22" s="382"/>
      <c r="AN22" s="383"/>
      <c r="AO22" s="392"/>
      <c r="AP22" s="393"/>
      <c r="AQ22" s="393"/>
      <c r="AR22" s="393"/>
      <c r="AS22" s="393"/>
      <c r="AT22" s="393"/>
      <c r="AU22" s="393"/>
      <c r="AV22" s="393"/>
      <c r="AW22" s="393"/>
      <c r="AX22" s="393"/>
      <c r="AY22" s="393"/>
      <c r="AZ22" s="393"/>
      <c r="BA22" s="393"/>
      <c r="BB22" s="393"/>
      <c r="BC22" s="393"/>
      <c r="BD22" s="393"/>
      <c r="BE22" s="393"/>
      <c r="BF22" s="393"/>
      <c r="BG22" s="394"/>
      <c r="BH22" s="28">
        <f t="shared" si="2"/>
      </c>
      <c r="BI22" s="28">
        <f>IF(ISERROR(VLOOKUP(BH22,'単価設定'!$G$3:$K$7,2,FALSE)),"",VLOOKUP(BH22,'単価設定'!$G$3:$K$7,2,FALSE))</f>
      </c>
      <c r="BJ22" s="26">
        <f>IF(BI22&lt;&gt;"",IF(COUNTIF(BI$12:BI22,BI22)=1,ROW(),""),"")</f>
      </c>
      <c r="BK22" s="26">
        <f t="shared" si="0"/>
      </c>
      <c r="BO22" s="439"/>
      <c r="BP22" s="440"/>
      <c r="BQ22" s="441"/>
      <c r="BR22" s="448">
        <f>IF(ISERROR(VLOOKUP(CI22,'単価設定'!$H$3:$K$7,2,FALSE)),"",VLOOKUP(CI22,'単価設定'!$H$3:$K$7,2,FALSE))</f>
      </c>
      <c r="BS22" s="449"/>
      <c r="BT22" s="449"/>
      <c r="BU22" s="449"/>
      <c r="BV22" s="449"/>
      <c r="BW22" s="449"/>
      <c r="BX22" s="449"/>
      <c r="BY22" s="449"/>
      <c r="BZ22" s="449"/>
      <c r="CA22" s="449"/>
      <c r="CB22" s="449"/>
      <c r="CC22" s="449"/>
      <c r="CD22" s="449"/>
      <c r="CE22" s="449"/>
      <c r="CF22" s="449"/>
      <c r="CG22" s="449"/>
      <c r="CH22" s="450"/>
      <c r="CI22" s="451">
        <f t="shared" si="4"/>
      </c>
      <c r="CJ22" s="452"/>
      <c r="CK22" s="452"/>
      <c r="CL22" s="452"/>
      <c r="CM22" s="452"/>
      <c r="CN22" s="452"/>
      <c r="CO22" s="452"/>
      <c r="CP22" s="452"/>
      <c r="CQ22" s="452"/>
      <c r="CR22" s="452"/>
      <c r="CS22" s="452"/>
      <c r="CT22" s="452"/>
      <c r="CU22" s="452"/>
      <c r="CV22" s="453"/>
      <c r="CW22" s="454">
        <f>IF(ISERROR(VLOOKUP(CI22,'単価設定'!$H$3:$K$7,4,FALSE)),"",VLOOKUP(CI22,'単価設定'!$H$3:$K$7,4,FALSE))</f>
      </c>
      <c r="CX22" s="455"/>
      <c r="CY22" s="455"/>
      <c r="CZ22" s="455"/>
      <c r="DA22" s="455"/>
      <c r="DB22" s="455"/>
      <c r="DC22" s="455"/>
      <c r="DD22" s="455"/>
      <c r="DE22" s="455"/>
      <c r="DF22" s="456"/>
      <c r="DG22" s="457">
        <f t="shared" si="5"/>
      </c>
      <c r="DH22" s="458"/>
      <c r="DI22" s="458"/>
      <c r="DJ22" s="459"/>
      <c r="DK22" s="460">
        <f t="shared" si="6"/>
      </c>
      <c r="DL22" s="461"/>
      <c r="DM22" s="461"/>
      <c r="DN22" s="461"/>
      <c r="DO22" s="461"/>
      <c r="DP22" s="461"/>
      <c r="DQ22" s="461"/>
      <c r="DR22" s="461"/>
      <c r="DS22" s="461"/>
      <c r="DT22" s="461"/>
      <c r="DU22" s="461"/>
      <c r="DV22" s="462"/>
      <c r="DW22" s="460">
        <f t="shared" si="7"/>
      </c>
      <c r="DX22" s="461"/>
      <c r="DY22" s="461"/>
      <c r="DZ22" s="461"/>
      <c r="EA22" s="461"/>
      <c r="EB22" s="461"/>
      <c r="EC22" s="461"/>
      <c r="ED22" s="461"/>
      <c r="EE22" s="461"/>
      <c r="EF22" s="461"/>
      <c r="EG22" s="461"/>
      <c r="EH22" s="462"/>
      <c r="EI22" s="445"/>
      <c r="EJ22" s="274"/>
      <c r="EK22" s="446"/>
      <c r="EL22" s="447"/>
      <c r="EN22" s="21">
        <f>IF(ISERROR(VLOOKUP(CI22,'単価設定'!$H$3:$L$7,5,FALSE)),"",VLOOKUP(CI22,'単価設定'!$H$3:$L$7,5,FALSE)*DG22)</f>
      </c>
      <c r="EO22" s="28">
        <f t="shared" si="3"/>
        <v>0</v>
      </c>
    </row>
    <row r="23" spans="1:145" ht="18" customHeight="1">
      <c r="A23" s="375"/>
      <c r="B23" s="376"/>
      <c r="C23" s="376"/>
      <c r="D23" s="377">
        <f>IF(A23&lt;&gt;"",TEXT(DATE(YEAR('請求書'!$D$20),MONTH('請求書'!$D$20),$A23),"AAA"),"")</f>
      </c>
      <c r="E23" s="378"/>
      <c r="F23" s="379"/>
      <c r="G23" s="341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3">
        <f t="shared" si="1"/>
        <v>0</v>
      </c>
      <c r="T23" s="344"/>
      <c r="U23" s="344"/>
      <c r="V23" s="344"/>
      <c r="W23" s="345"/>
      <c r="X23" s="346"/>
      <c r="Y23" s="346"/>
      <c r="Z23" s="346"/>
      <c r="AA23" s="346"/>
      <c r="AB23" s="346"/>
      <c r="AC23" s="346"/>
      <c r="AD23" s="346"/>
      <c r="AE23" s="347"/>
      <c r="AF23" s="346"/>
      <c r="AG23" s="346"/>
      <c r="AH23" s="346"/>
      <c r="AI23" s="380"/>
      <c r="AJ23" s="381"/>
      <c r="AK23" s="382"/>
      <c r="AL23" s="382"/>
      <c r="AM23" s="382"/>
      <c r="AN23" s="383"/>
      <c r="AO23" s="392"/>
      <c r="AP23" s="393"/>
      <c r="AQ23" s="393"/>
      <c r="AR23" s="393"/>
      <c r="AS23" s="393"/>
      <c r="AT23" s="393"/>
      <c r="AU23" s="393"/>
      <c r="AV23" s="393"/>
      <c r="AW23" s="393"/>
      <c r="AX23" s="393"/>
      <c r="AY23" s="393"/>
      <c r="AZ23" s="393"/>
      <c r="BA23" s="393"/>
      <c r="BB23" s="393"/>
      <c r="BC23" s="393"/>
      <c r="BD23" s="393"/>
      <c r="BE23" s="393"/>
      <c r="BF23" s="393"/>
      <c r="BG23" s="394"/>
      <c r="BH23" s="28">
        <f t="shared" si="2"/>
      </c>
      <c r="BI23" s="28">
        <f>IF(ISERROR(VLOOKUP(BH23,'単価設定'!$G$3:$K$7,2,FALSE)),"",VLOOKUP(BH23,'単価設定'!$G$3:$K$7,2,FALSE))</f>
      </c>
      <c r="BJ23" s="26">
        <f>IF(BI23&lt;&gt;"",IF(COUNTIF(BI$12:BI23,BI23)=1,ROW(),""),"")</f>
      </c>
      <c r="BK23" s="26">
        <f t="shared" si="0"/>
      </c>
      <c r="BO23" s="439"/>
      <c r="BP23" s="440"/>
      <c r="BQ23" s="441"/>
      <c r="BR23" s="448">
        <f>IF(ISERROR(VLOOKUP(CI23,'単価設定'!$H$3:$K$7,2,FALSE)),"",VLOOKUP(CI23,'単価設定'!$H$3:$K$7,2,FALSE))</f>
      </c>
      <c r="BS23" s="449"/>
      <c r="BT23" s="449"/>
      <c r="BU23" s="449"/>
      <c r="BV23" s="449"/>
      <c r="BW23" s="449"/>
      <c r="BX23" s="449"/>
      <c r="BY23" s="449"/>
      <c r="BZ23" s="449"/>
      <c r="CA23" s="449"/>
      <c r="CB23" s="449"/>
      <c r="CC23" s="449"/>
      <c r="CD23" s="449"/>
      <c r="CE23" s="449"/>
      <c r="CF23" s="449"/>
      <c r="CG23" s="449"/>
      <c r="CH23" s="450"/>
      <c r="CI23" s="451">
        <f t="shared" si="4"/>
      </c>
      <c r="CJ23" s="452"/>
      <c r="CK23" s="452"/>
      <c r="CL23" s="452"/>
      <c r="CM23" s="452"/>
      <c r="CN23" s="452"/>
      <c r="CO23" s="452"/>
      <c r="CP23" s="452"/>
      <c r="CQ23" s="452"/>
      <c r="CR23" s="452"/>
      <c r="CS23" s="452"/>
      <c r="CT23" s="452"/>
      <c r="CU23" s="452"/>
      <c r="CV23" s="453"/>
      <c r="CW23" s="454">
        <f>IF(ISERROR(VLOOKUP(CI23,'単価設定'!$H$3:$K$7,4,FALSE)),"",VLOOKUP(CI23,'単価設定'!$H$3:$K$7,4,FALSE))</f>
      </c>
      <c r="CX23" s="455"/>
      <c r="CY23" s="455"/>
      <c r="CZ23" s="455"/>
      <c r="DA23" s="455"/>
      <c r="DB23" s="455"/>
      <c r="DC23" s="455"/>
      <c r="DD23" s="455"/>
      <c r="DE23" s="455"/>
      <c r="DF23" s="456"/>
      <c r="DG23" s="457">
        <f t="shared" si="5"/>
      </c>
      <c r="DH23" s="458"/>
      <c r="DI23" s="458"/>
      <c r="DJ23" s="459"/>
      <c r="DK23" s="460">
        <f t="shared" si="6"/>
      </c>
      <c r="DL23" s="461"/>
      <c r="DM23" s="461"/>
      <c r="DN23" s="461"/>
      <c r="DO23" s="461"/>
      <c r="DP23" s="461"/>
      <c r="DQ23" s="461"/>
      <c r="DR23" s="461"/>
      <c r="DS23" s="461"/>
      <c r="DT23" s="461"/>
      <c r="DU23" s="461"/>
      <c r="DV23" s="462"/>
      <c r="DW23" s="460">
        <f t="shared" si="7"/>
      </c>
      <c r="DX23" s="461"/>
      <c r="DY23" s="461"/>
      <c r="DZ23" s="461"/>
      <c r="EA23" s="461"/>
      <c r="EB23" s="461"/>
      <c r="EC23" s="461"/>
      <c r="ED23" s="461"/>
      <c r="EE23" s="461"/>
      <c r="EF23" s="461"/>
      <c r="EG23" s="461"/>
      <c r="EH23" s="462"/>
      <c r="EI23" s="445"/>
      <c r="EJ23" s="274"/>
      <c r="EK23" s="446"/>
      <c r="EL23" s="447"/>
      <c r="EN23" s="21">
        <f>IF(ISERROR(VLOOKUP(CI23,'単価設定'!$H$3:$L$7,5,FALSE)),"",VLOOKUP(CI23,'単価設定'!$H$3:$L$7,5,FALSE)*DG23)</f>
      </c>
      <c r="EO23" s="28">
        <f t="shared" si="3"/>
        <v>0</v>
      </c>
    </row>
    <row r="24" spans="1:145" ht="18" customHeight="1">
      <c r="A24" s="375"/>
      <c r="B24" s="376"/>
      <c r="C24" s="376"/>
      <c r="D24" s="377">
        <f>IF(A24&lt;&gt;"",TEXT(DATE(YEAR('請求書'!$D$20),MONTH('請求書'!$D$20),$A24),"AAA"),"")</f>
      </c>
      <c r="E24" s="378"/>
      <c r="F24" s="379"/>
      <c r="G24" s="341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3">
        <f t="shared" si="1"/>
        <v>0</v>
      </c>
      <c r="T24" s="344"/>
      <c r="U24" s="344"/>
      <c r="V24" s="344"/>
      <c r="W24" s="345"/>
      <c r="X24" s="346"/>
      <c r="Y24" s="346"/>
      <c r="Z24" s="346"/>
      <c r="AA24" s="346"/>
      <c r="AB24" s="346"/>
      <c r="AC24" s="346"/>
      <c r="AD24" s="346"/>
      <c r="AE24" s="347"/>
      <c r="AF24" s="346"/>
      <c r="AG24" s="346"/>
      <c r="AH24" s="346"/>
      <c r="AI24" s="380"/>
      <c r="AJ24" s="381"/>
      <c r="AK24" s="382"/>
      <c r="AL24" s="382"/>
      <c r="AM24" s="382"/>
      <c r="AN24" s="383"/>
      <c r="AO24" s="392"/>
      <c r="AP24" s="393"/>
      <c r="AQ24" s="393"/>
      <c r="AR24" s="393"/>
      <c r="AS24" s="393"/>
      <c r="AT24" s="393"/>
      <c r="AU24" s="393"/>
      <c r="AV24" s="393"/>
      <c r="AW24" s="393"/>
      <c r="AX24" s="393"/>
      <c r="AY24" s="393"/>
      <c r="AZ24" s="393"/>
      <c r="BA24" s="393"/>
      <c r="BB24" s="393"/>
      <c r="BC24" s="393"/>
      <c r="BD24" s="393"/>
      <c r="BE24" s="393"/>
      <c r="BF24" s="393"/>
      <c r="BG24" s="394"/>
      <c r="BH24" s="28">
        <f t="shared" si="2"/>
      </c>
      <c r="BI24" s="28">
        <f>IF(ISERROR(VLOOKUP(BH24,'単価設定'!$G$3:$K$7,2,FALSE)),"",VLOOKUP(BH24,'単価設定'!$G$3:$K$7,2,FALSE))</f>
      </c>
      <c r="BJ24" s="26">
        <f>IF(BI24&lt;&gt;"",IF(COUNTIF(BI$12:BI24,BI24)=1,ROW(),""),"")</f>
      </c>
      <c r="BK24" s="26">
        <f t="shared" si="0"/>
      </c>
      <c r="BO24" s="439"/>
      <c r="BP24" s="440"/>
      <c r="BQ24" s="441"/>
      <c r="BR24" s="448">
        <f>IF(ISERROR(VLOOKUP(CI24,'単価設定'!$H$3:$K$7,2,FALSE)),"",VLOOKUP(CI24,'単価設定'!$H$3:$K$7,2,FALSE))</f>
      </c>
      <c r="BS24" s="449"/>
      <c r="BT24" s="449"/>
      <c r="BU24" s="449"/>
      <c r="BV24" s="449"/>
      <c r="BW24" s="449"/>
      <c r="BX24" s="449"/>
      <c r="BY24" s="449"/>
      <c r="BZ24" s="449"/>
      <c r="CA24" s="449"/>
      <c r="CB24" s="449"/>
      <c r="CC24" s="449"/>
      <c r="CD24" s="449"/>
      <c r="CE24" s="449"/>
      <c r="CF24" s="449"/>
      <c r="CG24" s="449"/>
      <c r="CH24" s="450"/>
      <c r="CI24" s="451">
        <f t="shared" si="4"/>
      </c>
      <c r="CJ24" s="452"/>
      <c r="CK24" s="452"/>
      <c r="CL24" s="452"/>
      <c r="CM24" s="452"/>
      <c r="CN24" s="452"/>
      <c r="CO24" s="452"/>
      <c r="CP24" s="452"/>
      <c r="CQ24" s="452"/>
      <c r="CR24" s="452"/>
      <c r="CS24" s="452"/>
      <c r="CT24" s="452"/>
      <c r="CU24" s="452"/>
      <c r="CV24" s="453"/>
      <c r="CW24" s="454">
        <f>IF(ISERROR(VLOOKUP(CI24,'単価設定'!$H$3:$K$7,4,FALSE)),"",VLOOKUP(CI24,'単価設定'!$H$3:$K$7,4,FALSE))</f>
      </c>
      <c r="CX24" s="455"/>
      <c r="CY24" s="455"/>
      <c r="CZ24" s="455"/>
      <c r="DA24" s="455"/>
      <c r="DB24" s="455"/>
      <c r="DC24" s="455"/>
      <c r="DD24" s="455"/>
      <c r="DE24" s="455"/>
      <c r="DF24" s="456"/>
      <c r="DG24" s="457">
        <f t="shared" si="5"/>
      </c>
      <c r="DH24" s="458"/>
      <c r="DI24" s="458"/>
      <c r="DJ24" s="459"/>
      <c r="DK24" s="460">
        <f t="shared" si="6"/>
      </c>
      <c r="DL24" s="461"/>
      <c r="DM24" s="461"/>
      <c r="DN24" s="461"/>
      <c r="DO24" s="461"/>
      <c r="DP24" s="461"/>
      <c r="DQ24" s="461"/>
      <c r="DR24" s="461"/>
      <c r="DS24" s="461"/>
      <c r="DT24" s="461"/>
      <c r="DU24" s="461"/>
      <c r="DV24" s="462"/>
      <c r="DW24" s="460">
        <f t="shared" si="7"/>
      </c>
      <c r="DX24" s="461"/>
      <c r="DY24" s="461"/>
      <c r="DZ24" s="461"/>
      <c r="EA24" s="461"/>
      <c r="EB24" s="461"/>
      <c r="EC24" s="461"/>
      <c r="ED24" s="461"/>
      <c r="EE24" s="461"/>
      <c r="EF24" s="461"/>
      <c r="EG24" s="461"/>
      <c r="EH24" s="462"/>
      <c r="EI24" s="445"/>
      <c r="EJ24" s="274"/>
      <c r="EK24" s="446"/>
      <c r="EL24" s="447"/>
      <c r="EM24" s="262"/>
      <c r="EN24" s="262"/>
      <c r="EO24" s="28">
        <f t="shared" si="3"/>
        <v>0</v>
      </c>
    </row>
    <row r="25" spans="1:145" ht="18" customHeight="1">
      <c r="A25" s="375"/>
      <c r="B25" s="376"/>
      <c r="C25" s="376"/>
      <c r="D25" s="377">
        <f>IF(A25&lt;&gt;"",TEXT(DATE(YEAR('請求書'!$D$20),MONTH('請求書'!$D$20),$A25),"AAA"),"")</f>
      </c>
      <c r="E25" s="378"/>
      <c r="F25" s="379"/>
      <c r="G25" s="341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3">
        <f t="shared" si="1"/>
        <v>0</v>
      </c>
      <c r="T25" s="344"/>
      <c r="U25" s="344"/>
      <c r="V25" s="344"/>
      <c r="W25" s="345"/>
      <c r="X25" s="346"/>
      <c r="Y25" s="346"/>
      <c r="Z25" s="346"/>
      <c r="AA25" s="346"/>
      <c r="AB25" s="346"/>
      <c r="AC25" s="346"/>
      <c r="AD25" s="346"/>
      <c r="AE25" s="347"/>
      <c r="AF25" s="346"/>
      <c r="AG25" s="346"/>
      <c r="AH25" s="346"/>
      <c r="AI25" s="380"/>
      <c r="AJ25" s="381"/>
      <c r="AK25" s="382"/>
      <c r="AL25" s="382"/>
      <c r="AM25" s="382"/>
      <c r="AN25" s="383"/>
      <c r="AO25" s="392"/>
      <c r="AP25" s="393"/>
      <c r="AQ25" s="393"/>
      <c r="AR25" s="393"/>
      <c r="AS25" s="393"/>
      <c r="AT25" s="393"/>
      <c r="AU25" s="393"/>
      <c r="AV25" s="393"/>
      <c r="AW25" s="393"/>
      <c r="AX25" s="393"/>
      <c r="AY25" s="393"/>
      <c r="AZ25" s="393"/>
      <c r="BA25" s="393"/>
      <c r="BB25" s="393"/>
      <c r="BC25" s="393"/>
      <c r="BD25" s="393"/>
      <c r="BE25" s="393"/>
      <c r="BF25" s="393"/>
      <c r="BG25" s="394"/>
      <c r="BH25" s="28">
        <f t="shared" si="2"/>
      </c>
      <c r="BI25" s="28">
        <f>IF(ISERROR(VLOOKUP(BH25,'単価設定'!$G$3:$K$7,2,FALSE)),"",VLOOKUP(BH25,'単価設定'!$G$3:$K$7,2,FALSE))</f>
      </c>
      <c r="BJ25" s="26">
        <f>IF(BI25&lt;&gt;"",IF(COUNTIF(BI$12:BI25,BI25)=1,ROW(),""),"")</f>
      </c>
      <c r="BK25" s="26">
        <f t="shared" si="0"/>
      </c>
      <c r="BO25" s="439"/>
      <c r="BP25" s="440"/>
      <c r="BQ25" s="441"/>
      <c r="BR25" s="448">
        <f>IF(ISERROR(VLOOKUP(CI25,'単価設定'!$H$3:$K$7,2,FALSE)),"",VLOOKUP(CI25,'単価設定'!$H$3:$K$7,2,FALSE))</f>
      </c>
      <c r="BS25" s="449"/>
      <c r="BT25" s="449"/>
      <c r="BU25" s="449"/>
      <c r="BV25" s="449"/>
      <c r="BW25" s="449"/>
      <c r="BX25" s="449"/>
      <c r="BY25" s="449"/>
      <c r="BZ25" s="449"/>
      <c r="CA25" s="449"/>
      <c r="CB25" s="449"/>
      <c r="CC25" s="449"/>
      <c r="CD25" s="449"/>
      <c r="CE25" s="449"/>
      <c r="CF25" s="449"/>
      <c r="CG25" s="449"/>
      <c r="CH25" s="450"/>
      <c r="CI25" s="451">
        <f t="shared" si="4"/>
      </c>
      <c r="CJ25" s="452"/>
      <c r="CK25" s="452"/>
      <c r="CL25" s="452"/>
      <c r="CM25" s="452"/>
      <c r="CN25" s="452"/>
      <c r="CO25" s="452"/>
      <c r="CP25" s="452"/>
      <c r="CQ25" s="452"/>
      <c r="CR25" s="452"/>
      <c r="CS25" s="452"/>
      <c r="CT25" s="452"/>
      <c r="CU25" s="452"/>
      <c r="CV25" s="453"/>
      <c r="CW25" s="454">
        <f>IF(ISERROR(VLOOKUP(CI25,'単価設定'!$H$3:$K$7,4,FALSE)),"",VLOOKUP(CI25,'単価設定'!$H$3:$K$7,4,FALSE))</f>
      </c>
      <c r="CX25" s="455"/>
      <c r="CY25" s="455"/>
      <c r="CZ25" s="455"/>
      <c r="DA25" s="455"/>
      <c r="DB25" s="455"/>
      <c r="DC25" s="455"/>
      <c r="DD25" s="455"/>
      <c r="DE25" s="455"/>
      <c r="DF25" s="456"/>
      <c r="DG25" s="457">
        <f t="shared" si="5"/>
      </c>
      <c r="DH25" s="458"/>
      <c r="DI25" s="458"/>
      <c r="DJ25" s="459"/>
      <c r="DK25" s="460">
        <f t="shared" si="6"/>
      </c>
      <c r="DL25" s="461"/>
      <c r="DM25" s="461"/>
      <c r="DN25" s="461"/>
      <c r="DO25" s="461"/>
      <c r="DP25" s="461"/>
      <c r="DQ25" s="461"/>
      <c r="DR25" s="461"/>
      <c r="DS25" s="461"/>
      <c r="DT25" s="461"/>
      <c r="DU25" s="461"/>
      <c r="DV25" s="462"/>
      <c r="DW25" s="460">
        <f t="shared" si="7"/>
      </c>
      <c r="DX25" s="461"/>
      <c r="DY25" s="461"/>
      <c r="DZ25" s="461"/>
      <c r="EA25" s="461"/>
      <c r="EB25" s="461"/>
      <c r="EC25" s="461"/>
      <c r="ED25" s="461"/>
      <c r="EE25" s="461"/>
      <c r="EF25" s="461"/>
      <c r="EG25" s="461"/>
      <c r="EH25" s="462"/>
      <c r="EI25" s="445"/>
      <c r="EJ25" s="274"/>
      <c r="EK25" s="446"/>
      <c r="EL25" s="447"/>
      <c r="EN25" s="21">
        <f>IF(ISERROR(VLOOKUP(CI25,'単価設定'!$H$3:$L$7,5,FALSE)),"",VLOOKUP(CI25,'単価設定'!$H$3:$L$7,5,FALSE)*DG25)</f>
      </c>
      <c r="EO25" s="28">
        <f t="shared" si="3"/>
        <v>0</v>
      </c>
    </row>
    <row r="26" spans="1:145" ht="18" customHeight="1">
      <c r="A26" s="375"/>
      <c r="B26" s="376"/>
      <c r="C26" s="376"/>
      <c r="D26" s="377">
        <f>IF(A26&lt;&gt;"",TEXT(DATE(YEAR('請求書'!$D$20),MONTH('請求書'!$D$20),$A26),"AAA"),"")</f>
      </c>
      <c r="E26" s="378"/>
      <c r="F26" s="379"/>
      <c r="G26" s="341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3">
        <f t="shared" si="1"/>
        <v>0</v>
      </c>
      <c r="T26" s="344"/>
      <c r="U26" s="344"/>
      <c r="V26" s="344"/>
      <c r="W26" s="345"/>
      <c r="X26" s="346"/>
      <c r="Y26" s="346"/>
      <c r="Z26" s="346"/>
      <c r="AA26" s="346"/>
      <c r="AB26" s="346"/>
      <c r="AC26" s="346"/>
      <c r="AD26" s="346"/>
      <c r="AE26" s="347"/>
      <c r="AF26" s="346"/>
      <c r="AG26" s="346"/>
      <c r="AH26" s="346"/>
      <c r="AI26" s="380"/>
      <c r="AJ26" s="381"/>
      <c r="AK26" s="382"/>
      <c r="AL26" s="382"/>
      <c r="AM26" s="382"/>
      <c r="AN26" s="383"/>
      <c r="AO26" s="392"/>
      <c r="AP26" s="393"/>
      <c r="AQ26" s="393"/>
      <c r="AR26" s="393"/>
      <c r="AS26" s="393"/>
      <c r="AT26" s="393"/>
      <c r="AU26" s="393"/>
      <c r="AV26" s="393"/>
      <c r="AW26" s="393"/>
      <c r="AX26" s="393"/>
      <c r="AY26" s="393"/>
      <c r="AZ26" s="393"/>
      <c r="BA26" s="393"/>
      <c r="BB26" s="393"/>
      <c r="BC26" s="393"/>
      <c r="BD26" s="393"/>
      <c r="BE26" s="393"/>
      <c r="BF26" s="393"/>
      <c r="BG26" s="394"/>
      <c r="BH26" s="28">
        <f t="shared" si="2"/>
      </c>
      <c r="BI26" s="28">
        <f>IF(ISERROR(VLOOKUP(BH26,'単価設定'!$G$3:$K$7,2,FALSE)),"",VLOOKUP(BH26,'単価設定'!$G$3:$K$7,2,FALSE))</f>
      </c>
      <c r="BJ26" s="26">
        <f>IF(BI26&lt;&gt;"",IF(COUNTIF(BI$12:BI26,BI26)=1,ROW(),""),"")</f>
      </c>
      <c r="BK26" s="26">
        <f t="shared" si="0"/>
      </c>
      <c r="BO26" s="439"/>
      <c r="BP26" s="440"/>
      <c r="BQ26" s="441"/>
      <c r="BR26" s="448">
        <f>IF(ISERROR(VLOOKUP(CI26,'単価設定'!$H$3:$K$7,2,FALSE)),"",VLOOKUP(CI26,'単価設定'!$H$3:$K$7,2,FALSE))</f>
      </c>
      <c r="BS26" s="449"/>
      <c r="BT26" s="449"/>
      <c r="BU26" s="449"/>
      <c r="BV26" s="449"/>
      <c r="BW26" s="449"/>
      <c r="BX26" s="449"/>
      <c r="BY26" s="449"/>
      <c r="BZ26" s="449"/>
      <c r="CA26" s="449"/>
      <c r="CB26" s="449"/>
      <c r="CC26" s="449"/>
      <c r="CD26" s="449"/>
      <c r="CE26" s="449"/>
      <c r="CF26" s="449"/>
      <c r="CG26" s="449"/>
      <c r="CH26" s="450"/>
      <c r="CI26" s="451">
        <f t="shared" si="4"/>
      </c>
      <c r="CJ26" s="452"/>
      <c r="CK26" s="452"/>
      <c r="CL26" s="452"/>
      <c r="CM26" s="452"/>
      <c r="CN26" s="452"/>
      <c r="CO26" s="452"/>
      <c r="CP26" s="452"/>
      <c r="CQ26" s="452"/>
      <c r="CR26" s="452"/>
      <c r="CS26" s="452"/>
      <c r="CT26" s="452"/>
      <c r="CU26" s="452"/>
      <c r="CV26" s="453"/>
      <c r="CW26" s="454">
        <f>IF(ISERROR(VLOOKUP(CI26,'単価設定'!$H$3:$K$7,4,FALSE)),"",VLOOKUP(CI26,'単価設定'!$H$3:$K$7,4,FALSE))</f>
      </c>
      <c r="CX26" s="455"/>
      <c r="CY26" s="455"/>
      <c r="CZ26" s="455"/>
      <c r="DA26" s="455"/>
      <c r="DB26" s="455"/>
      <c r="DC26" s="455"/>
      <c r="DD26" s="455"/>
      <c r="DE26" s="455"/>
      <c r="DF26" s="456"/>
      <c r="DG26" s="457">
        <f t="shared" si="5"/>
      </c>
      <c r="DH26" s="458"/>
      <c r="DI26" s="458"/>
      <c r="DJ26" s="459"/>
      <c r="DK26" s="460">
        <f t="shared" si="6"/>
      </c>
      <c r="DL26" s="461"/>
      <c r="DM26" s="461"/>
      <c r="DN26" s="461"/>
      <c r="DO26" s="461"/>
      <c r="DP26" s="461"/>
      <c r="DQ26" s="461"/>
      <c r="DR26" s="461"/>
      <c r="DS26" s="461"/>
      <c r="DT26" s="461"/>
      <c r="DU26" s="461"/>
      <c r="DV26" s="462"/>
      <c r="DW26" s="460">
        <f t="shared" si="7"/>
      </c>
      <c r="DX26" s="461"/>
      <c r="DY26" s="461"/>
      <c r="DZ26" s="461"/>
      <c r="EA26" s="461"/>
      <c r="EB26" s="461"/>
      <c r="EC26" s="461"/>
      <c r="ED26" s="461"/>
      <c r="EE26" s="461"/>
      <c r="EF26" s="461"/>
      <c r="EG26" s="461"/>
      <c r="EH26" s="462"/>
      <c r="EI26" s="445"/>
      <c r="EJ26" s="274"/>
      <c r="EK26" s="446"/>
      <c r="EL26" s="447"/>
      <c r="EN26" s="21">
        <f>IF(ISERROR(VLOOKUP(CI26,'単価設定'!$H$3:$L$7,5,FALSE)),"",VLOOKUP(CI26,'単価設定'!$H$3:$L$7,5,FALSE)*DG26)</f>
      </c>
      <c r="EO26" s="28">
        <f t="shared" si="3"/>
        <v>0</v>
      </c>
    </row>
    <row r="27" spans="1:145" ht="18" customHeight="1">
      <c r="A27" s="375"/>
      <c r="B27" s="376"/>
      <c r="C27" s="376"/>
      <c r="D27" s="377">
        <f>IF(A27&lt;&gt;"",TEXT(DATE(YEAR('請求書'!$D$20),MONTH('請求書'!$D$20),$A27),"AAA"),"")</f>
      </c>
      <c r="E27" s="378"/>
      <c r="F27" s="379"/>
      <c r="G27" s="341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3">
        <f t="shared" si="1"/>
        <v>0</v>
      </c>
      <c r="T27" s="344"/>
      <c r="U27" s="344"/>
      <c r="V27" s="344"/>
      <c r="W27" s="345"/>
      <c r="X27" s="346"/>
      <c r="Y27" s="346"/>
      <c r="Z27" s="346"/>
      <c r="AA27" s="346"/>
      <c r="AB27" s="346"/>
      <c r="AC27" s="346"/>
      <c r="AD27" s="346"/>
      <c r="AE27" s="347"/>
      <c r="AF27" s="346"/>
      <c r="AG27" s="346"/>
      <c r="AH27" s="346"/>
      <c r="AI27" s="380"/>
      <c r="AJ27" s="381"/>
      <c r="AK27" s="382"/>
      <c r="AL27" s="382"/>
      <c r="AM27" s="382"/>
      <c r="AN27" s="383"/>
      <c r="AO27" s="392"/>
      <c r="AP27" s="393"/>
      <c r="AQ27" s="393"/>
      <c r="AR27" s="393"/>
      <c r="AS27" s="393"/>
      <c r="AT27" s="393"/>
      <c r="AU27" s="393"/>
      <c r="AV27" s="393"/>
      <c r="AW27" s="393"/>
      <c r="AX27" s="393"/>
      <c r="AY27" s="393"/>
      <c r="AZ27" s="393"/>
      <c r="BA27" s="393"/>
      <c r="BB27" s="393"/>
      <c r="BC27" s="393"/>
      <c r="BD27" s="393"/>
      <c r="BE27" s="393"/>
      <c r="BF27" s="393"/>
      <c r="BG27" s="394"/>
      <c r="BH27" s="28">
        <f t="shared" si="2"/>
      </c>
      <c r="BI27" s="28">
        <f>IF(ISERROR(VLOOKUP(BH27,'単価設定'!$G$3:$K$7,2,FALSE)),"",VLOOKUP(BH27,'単価設定'!$G$3:$K$7,2,FALSE))</f>
      </c>
      <c r="BJ27" s="26">
        <f>IF(BI27&lt;&gt;"",IF(COUNTIF(BI$12:BI27,BI27)=1,ROW(),""),"")</f>
      </c>
      <c r="BK27" s="26">
        <f t="shared" si="0"/>
      </c>
      <c r="BO27" s="439"/>
      <c r="BP27" s="440"/>
      <c r="BQ27" s="441"/>
      <c r="BR27" s="448">
        <f>IF(ISERROR(VLOOKUP(CI27,'単価設定'!$H$3:$K$7,2,FALSE)),"",VLOOKUP(CI27,'単価設定'!$H$3:$K$7,2,FALSE))</f>
      </c>
      <c r="BS27" s="449"/>
      <c r="BT27" s="449"/>
      <c r="BU27" s="449"/>
      <c r="BV27" s="449"/>
      <c r="BW27" s="449"/>
      <c r="BX27" s="449"/>
      <c r="BY27" s="449"/>
      <c r="BZ27" s="449"/>
      <c r="CA27" s="449"/>
      <c r="CB27" s="449"/>
      <c r="CC27" s="449"/>
      <c r="CD27" s="449"/>
      <c r="CE27" s="449"/>
      <c r="CF27" s="449"/>
      <c r="CG27" s="449"/>
      <c r="CH27" s="450"/>
      <c r="CI27" s="451">
        <f t="shared" si="4"/>
      </c>
      <c r="CJ27" s="452"/>
      <c r="CK27" s="452"/>
      <c r="CL27" s="452"/>
      <c r="CM27" s="452"/>
      <c r="CN27" s="452"/>
      <c r="CO27" s="452"/>
      <c r="CP27" s="452"/>
      <c r="CQ27" s="452"/>
      <c r="CR27" s="452"/>
      <c r="CS27" s="452"/>
      <c r="CT27" s="452"/>
      <c r="CU27" s="452"/>
      <c r="CV27" s="453"/>
      <c r="CW27" s="454">
        <f>IF(ISERROR(VLOOKUP(CI27,'単価設定'!$H$3:$K$7,4,FALSE)),"",VLOOKUP(CI27,'単価設定'!$H$3:$K$7,4,FALSE))</f>
      </c>
      <c r="CX27" s="455"/>
      <c r="CY27" s="455"/>
      <c r="CZ27" s="455"/>
      <c r="DA27" s="455"/>
      <c r="DB27" s="455"/>
      <c r="DC27" s="455"/>
      <c r="DD27" s="455"/>
      <c r="DE27" s="455"/>
      <c r="DF27" s="456"/>
      <c r="DG27" s="457">
        <f t="shared" si="5"/>
      </c>
      <c r="DH27" s="458"/>
      <c r="DI27" s="458"/>
      <c r="DJ27" s="459"/>
      <c r="DK27" s="460">
        <f t="shared" si="6"/>
      </c>
      <c r="DL27" s="461"/>
      <c r="DM27" s="461"/>
      <c r="DN27" s="461"/>
      <c r="DO27" s="461"/>
      <c r="DP27" s="461"/>
      <c r="DQ27" s="461"/>
      <c r="DR27" s="461"/>
      <c r="DS27" s="461"/>
      <c r="DT27" s="461"/>
      <c r="DU27" s="461"/>
      <c r="DV27" s="462"/>
      <c r="DW27" s="460">
        <f t="shared" si="7"/>
      </c>
      <c r="DX27" s="461"/>
      <c r="DY27" s="461"/>
      <c r="DZ27" s="461"/>
      <c r="EA27" s="461"/>
      <c r="EB27" s="461"/>
      <c r="EC27" s="461"/>
      <c r="ED27" s="461"/>
      <c r="EE27" s="461"/>
      <c r="EF27" s="461"/>
      <c r="EG27" s="461"/>
      <c r="EH27" s="462"/>
      <c r="EI27" s="445"/>
      <c r="EJ27" s="274"/>
      <c r="EK27" s="446"/>
      <c r="EL27" s="447"/>
      <c r="EN27" s="21">
        <f>IF(ISERROR(VLOOKUP(CI27,'単価設定'!$H$3:$L$7,5,FALSE)),"",VLOOKUP(CI27,'単価設定'!$H$3:$L$7,5,FALSE)*DG27)</f>
      </c>
      <c r="EO27" s="28">
        <f t="shared" si="3"/>
        <v>0</v>
      </c>
    </row>
    <row r="28" spans="1:145" ht="18" customHeight="1">
      <c r="A28" s="375"/>
      <c r="B28" s="376"/>
      <c r="C28" s="376"/>
      <c r="D28" s="377">
        <f>IF(A28&lt;&gt;"",TEXT(DATE(YEAR('請求書'!$D$20),MONTH('請求書'!$D$20),$A28),"AAA"),"")</f>
      </c>
      <c r="E28" s="378"/>
      <c r="F28" s="379"/>
      <c r="G28" s="341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3">
        <f t="shared" si="1"/>
        <v>0</v>
      </c>
      <c r="T28" s="344"/>
      <c r="U28" s="344"/>
      <c r="V28" s="344"/>
      <c r="W28" s="345"/>
      <c r="X28" s="346"/>
      <c r="Y28" s="346"/>
      <c r="Z28" s="346"/>
      <c r="AA28" s="346"/>
      <c r="AB28" s="346"/>
      <c r="AC28" s="346"/>
      <c r="AD28" s="346"/>
      <c r="AE28" s="347"/>
      <c r="AF28" s="346"/>
      <c r="AG28" s="346"/>
      <c r="AH28" s="346"/>
      <c r="AI28" s="380"/>
      <c r="AJ28" s="381"/>
      <c r="AK28" s="382"/>
      <c r="AL28" s="382"/>
      <c r="AM28" s="382"/>
      <c r="AN28" s="383"/>
      <c r="AO28" s="392"/>
      <c r="AP28" s="393"/>
      <c r="AQ28" s="393"/>
      <c r="AR28" s="393"/>
      <c r="AS28" s="393"/>
      <c r="AT28" s="393"/>
      <c r="AU28" s="393"/>
      <c r="AV28" s="393"/>
      <c r="AW28" s="393"/>
      <c r="AX28" s="393"/>
      <c r="AY28" s="393"/>
      <c r="AZ28" s="393"/>
      <c r="BA28" s="393"/>
      <c r="BB28" s="393"/>
      <c r="BC28" s="393"/>
      <c r="BD28" s="393"/>
      <c r="BE28" s="393"/>
      <c r="BF28" s="393"/>
      <c r="BG28" s="394"/>
      <c r="BH28" s="28">
        <f t="shared" si="2"/>
      </c>
      <c r="BI28" s="28">
        <f>IF(ISERROR(VLOOKUP(BH28,'単価設定'!$G$3:$K$7,2,FALSE)),"",VLOOKUP(BH28,'単価設定'!$G$3:$K$7,2,FALSE))</f>
      </c>
      <c r="BJ28" s="26">
        <f>IF(BI28&lt;&gt;"",IF(COUNTIF(BI$12:BI28,BI28)=1,ROW(),""),"")</f>
      </c>
      <c r="BK28" s="26">
        <f t="shared" si="0"/>
      </c>
      <c r="BO28" s="439"/>
      <c r="BP28" s="440"/>
      <c r="BQ28" s="441"/>
      <c r="BR28" s="448">
        <f>IF(ISERROR(VLOOKUP(CI28,'単価設定'!$H$3:$K$7,2,FALSE)),"",VLOOKUP(CI28,'単価設定'!$H$3:$K$7,2,FALSE))</f>
      </c>
      <c r="BS28" s="449"/>
      <c r="BT28" s="449"/>
      <c r="BU28" s="449"/>
      <c r="BV28" s="449"/>
      <c r="BW28" s="449"/>
      <c r="BX28" s="449"/>
      <c r="BY28" s="449"/>
      <c r="BZ28" s="449"/>
      <c r="CA28" s="449"/>
      <c r="CB28" s="449"/>
      <c r="CC28" s="449"/>
      <c r="CD28" s="449"/>
      <c r="CE28" s="449"/>
      <c r="CF28" s="449"/>
      <c r="CG28" s="449"/>
      <c r="CH28" s="450"/>
      <c r="CI28" s="451">
        <f t="shared" si="4"/>
      </c>
      <c r="CJ28" s="452"/>
      <c r="CK28" s="452"/>
      <c r="CL28" s="452"/>
      <c r="CM28" s="452"/>
      <c r="CN28" s="452"/>
      <c r="CO28" s="452"/>
      <c r="CP28" s="452"/>
      <c r="CQ28" s="452"/>
      <c r="CR28" s="452"/>
      <c r="CS28" s="452"/>
      <c r="CT28" s="452"/>
      <c r="CU28" s="452"/>
      <c r="CV28" s="453"/>
      <c r="CW28" s="454">
        <f>IF(ISERROR(VLOOKUP(CI28,'単価設定'!$H$3:$K$7,4,FALSE)),"",VLOOKUP(CI28,'単価設定'!$H$3:$K$7,4,FALSE))</f>
      </c>
      <c r="CX28" s="455"/>
      <c r="CY28" s="455"/>
      <c r="CZ28" s="455"/>
      <c r="DA28" s="455"/>
      <c r="DB28" s="455"/>
      <c r="DC28" s="455"/>
      <c r="DD28" s="455"/>
      <c r="DE28" s="455"/>
      <c r="DF28" s="456"/>
      <c r="DG28" s="457">
        <f t="shared" si="5"/>
      </c>
      <c r="DH28" s="458"/>
      <c r="DI28" s="458"/>
      <c r="DJ28" s="459"/>
      <c r="DK28" s="460">
        <f t="shared" si="6"/>
      </c>
      <c r="DL28" s="461"/>
      <c r="DM28" s="461"/>
      <c r="DN28" s="461"/>
      <c r="DO28" s="461"/>
      <c r="DP28" s="461"/>
      <c r="DQ28" s="461"/>
      <c r="DR28" s="461"/>
      <c r="DS28" s="461"/>
      <c r="DT28" s="461"/>
      <c r="DU28" s="461"/>
      <c r="DV28" s="462"/>
      <c r="DW28" s="460">
        <f t="shared" si="7"/>
      </c>
      <c r="DX28" s="461"/>
      <c r="DY28" s="461"/>
      <c r="DZ28" s="461"/>
      <c r="EA28" s="461"/>
      <c r="EB28" s="461"/>
      <c r="EC28" s="461"/>
      <c r="ED28" s="461"/>
      <c r="EE28" s="461"/>
      <c r="EF28" s="461"/>
      <c r="EG28" s="461"/>
      <c r="EH28" s="462"/>
      <c r="EI28" s="445"/>
      <c r="EJ28" s="274"/>
      <c r="EK28" s="446"/>
      <c r="EL28" s="447"/>
      <c r="EN28" s="21">
        <f>IF(ISERROR(VLOOKUP(CI28,'単価設定'!$H$3:$L$7,5,FALSE)),"",VLOOKUP(CI28,'単価設定'!$H$3:$L$7,5,FALSE)*DG28)</f>
      </c>
      <c r="EO28" s="28">
        <f t="shared" si="3"/>
        <v>0</v>
      </c>
    </row>
    <row r="29" spans="1:145" ht="18" customHeight="1">
      <c r="A29" s="375"/>
      <c r="B29" s="376"/>
      <c r="C29" s="376"/>
      <c r="D29" s="377">
        <f>IF(A29&lt;&gt;"",TEXT(DATE(YEAR('請求書'!$D$20),MONTH('請求書'!$D$20),$A29),"AAA"),"")</f>
      </c>
      <c r="E29" s="378"/>
      <c r="F29" s="379"/>
      <c r="G29" s="341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3">
        <f t="shared" si="1"/>
        <v>0</v>
      </c>
      <c r="T29" s="344"/>
      <c r="U29" s="344"/>
      <c r="V29" s="344"/>
      <c r="W29" s="345"/>
      <c r="X29" s="346"/>
      <c r="Y29" s="346"/>
      <c r="Z29" s="346"/>
      <c r="AA29" s="346"/>
      <c r="AB29" s="346"/>
      <c r="AC29" s="346"/>
      <c r="AD29" s="346"/>
      <c r="AE29" s="347"/>
      <c r="AF29" s="346"/>
      <c r="AG29" s="346"/>
      <c r="AH29" s="346"/>
      <c r="AI29" s="380"/>
      <c r="AJ29" s="381"/>
      <c r="AK29" s="382"/>
      <c r="AL29" s="382"/>
      <c r="AM29" s="382"/>
      <c r="AN29" s="383"/>
      <c r="AO29" s="392"/>
      <c r="AP29" s="393"/>
      <c r="AQ29" s="393"/>
      <c r="AR29" s="393"/>
      <c r="AS29" s="393"/>
      <c r="AT29" s="393"/>
      <c r="AU29" s="393"/>
      <c r="AV29" s="393"/>
      <c r="AW29" s="393"/>
      <c r="AX29" s="393"/>
      <c r="AY29" s="393"/>
      <c r="AZ29" s="393"/>
      <c r="BA29" s="393"/>
      <c r="BB29" s="393"/>
      <c r="BC29" s="393"/>
      <c r="BD29" s="393"/>
      <c r="BE29" s="393"/>
      <c r="BF29" s="393"/>
      <c r="BG29" s="394"/>
      <c r="BH29" s="28">
        <f t="shared" si="2"/>
      </c>
      <c r="BI29" s="28">
        <f>IF(ISERROR(VLOOKUP(BH29,'単価設定'!$G$3:$K$7,2,FALSE)),"",VLOOKUP(BH29,'単価設定'!$G$3:$K$7,2,FALSE))</f>
      </c>
      <c r="BJ29" s="26">
        <f>IF(BI29&lt;&gt;"",IF(COUNTIF(BI$12:BI29,BI29)=1,ROW(),""),"")</f>
      </c>
      <c r="BK29" s="26">
        <f t="shared" si="0"/>
      </c>
      <c r="BO29" s="439"/>
      <c r="BP29" s="440"/>
      <c r="BQ29" s="441"/>
      <c r="BR29" s="448">
        <f>IF(ISERROR(VLOOKUP(CI29,'単価設定'!$H$3:$K$7,3,FALSE)),"",VLOOKUP(CI29,'単価設定'!$H$3:$K$7,3,FALSE))</f>
      </c>
      <c r="BS29" s="449"/>
      <c r="BT29" s="449"/>
      <c r="BU29" s="449"/>
      <c r="BV29" s="449"/>
      <c r="BW29" s="449"/>
      <c r="BX29" s="449"/>
      <c r="BY29" s="449"/>
      <c r="BZ29" s="449"/>
      <c r="CA29" s="449"/>
      <c r="CB29" s="449"/>
      <c r="CC29" s="449"/>
      <c r="CD29" s="449"/>
      <c r="CE29" s="449"/>
      <c r="CF29" s="449"/>
      <c r="CG29" s="449"/>
      <c r="CH29" s="450"/>
      <c r="CI29" s="451">
        <f t="shared" si="4"/>
      </c>
      <c r="CJ29" s="452"/>
      <c r="CK29" s="452"/>
      <c r="CL29" s="452"/>
      <c r="CM29" s="452"/>
      <c r="CN29" s="452"/>
      <c r="CO29" s="452"/>
      <c r="CP29" s="452"/>
      <c r="CQ29" s="452"/>
      <c r="CR29" s="452"/>
      <c r="CS29" s="452"/>
      <c r="CT29" s="452"/>
      <c r="CU29" s="452"/>
      <c r="CV29" s="453"/>
      <c r="CW29" s="454">
        <f>IF(ISERROR(VLOOKUP(CI29,'単価設定'!$H$3:$K$7,4,FALSE)),"",VLOOKUP(CI29,'単価設定'!$H$3:$K$7,4,FALSE))</f>
      </c>
      <c r="CX29" s="455"/>
      <c r="CY29" s="455"/>
      <c r="CZ29" s="455"/>
      <c r="DA29" s="455"/>
      <c r="DB29" s="455"/>
      <c r="DC29" s="455"/>
      <c r="DD29" s="455"/>
      <c r="DE29" s="455"/>
      <c r="DF29" s="456"/>
      <c r="DG29" s="457">
        <f t="shared" si="5"/>
      </c>
      <c r="DH29" s="458"/>
      <c r="DI29" s="458"/>
      <c r="DJ29" s="459"/>
      <c r="DK29" s="460">
        <f t="shared" si="6"/>
      </c>
      <c r="DL29" s="461"/>
      <c r="DM29" s="461"/>
      <c r="DN29" s="461"/>
      <c r="DO29" s="461"/>
      <c r="DP29" s="461"/>
      <c r="DQ29" s="461"/>
      <c r="DR29" s="461"/>
      <c r="DS29" s="461"/>
      <c r="DT29" s="461"/>
      <c r="DU29" s="461"/>
      <c r="DV29" s="462"/>
      <c r="DW29" s="460">
        <f t="shared" si="7"/>
      </c>
      <c r="DX29" s="461"/>
      <c r="DY29" s="461"/>
      <c r="DZ29" s="461"/>
      <c r="EA29" s="461"/>
      <c r="EB29" s="461"/>
      <c r="EC29" s="461"/>
      <c r="ED29" s="461"/>
      <c r="EE29" s="461"/>
      <c r="EF29" s="461"/>
      <c r="EG29" s="461"/>
      <c r="EH29" s="462"/>
      <c r="EI29" s="445"/>
      <c r="EJ29" s="274"/>
      <c r="EK29" s="446"/>
      <c r="EL29" s="447"/>
      <c r="EN29" s="21">
        <f>IF(ISERROR(VLOOKUP(CI29,'単価設定'!$H$3:$L$7,5,FALSE)),"",VLOOKUP(CI29,'単価設定'!$H$3:$L$7,5,FALSE)*DG29)</f>
      </c>
      <c r="EO29" s="28">
        <f t="shared" si="3"/>
        <v>0</v>
      </c>
    </row>
    <row r="30" spans="1:145" ht="18" customHeight="1">
      <c r="A30" s="375"/>
      <c r="B30" s="376"/>
      <c r="C30" s="376"/>
      <c r="D30" s="377">
        <f>IF(A30&lt;&gt;"",TEXT(DATE(YEAR('請求書'!$D$20),MONTH('請求書'!$D$20),$A30),"AAA"),"")</f>
      </c>
      <c r="E30" s="378"/>
      <c r="F30" s="379"/>
      <c r="G30" s="341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3">
        <f t="shared" si="1"/>
        <v>0</v>
      </c>
      <c r="T30" s="344"/>
      <c r="U30" s="344"/>
      <c r="V30" s="344"/>
      <c r="W30" s="345"/>
      <c r="X30" s="346"/>
      <c r="Y30" s="346"/>
      <c r="Z30" s="346"/>
      <c r="AA30" s="346"/>
      <c r="AB30" s="346"/>
      <c r="AC30" s="346"/>
      <c r="AD30" s="346"/>
      <c r="AE30" s="347"/>
      <c r="AF30" s="346"/>
      <c r="AG30" s="346"/>
      <c r="AH30" s="346"/>
      <c r="AI30" s="380"/>
      <c r="AJ30" s="381"/>
      <c r="AK30" s="382"/>
      <c r="AL30" s="382"/>
      <c r="AM30" s="382"/>
      <c r="AN30" s="383"/>
      <c r="AO30" s="392"/>
      <c r="AP30" s="393"/>
      <c r="AQ30" s="393"/>
      <c r="AR30" s="393"/>
      <c r="AS30" s="393"/>
      <c r="AT30" s="393"/>
      <c r="AU30" s="393"/>
      <c r="AV30" s="393"/>
      <c r="AW30" s="393"/>
      <c r="AX30" s="393"/>
      <c r="AY30" s="393"/>
      <c r="AZ30" s="393"/>
      <c r="BA30" s="393"/>
      <c r="BB30" s="393"/>
      <c r="BC30" s="393"/>
      <c r="BD30" s="393"/>
      <c r="BE30" s="393"/>
      <c r="BF30" s="393"/>
      <c r="BG30" s="394"/>
      <c r="BH30" s="28">
        <f t="shared" si="2"/>
      </c>
      <c r="BI30" s="28">
        <f>IF(ISERROR(VLOOKUP(BH30,'単価設定'!$G$3:$K$7,2,FALSE)),"",VLOOKUP(BH30,'単価設定'!$G$3:$K$7,2,FALSE))</f>
      </c>
      <c r="BJ30" s="26">
        <f>IF(BI30&lt;&gt;"",IF(COUNTIF(BI$12:BI30,BI30)=1,ROW(),""),"")</f>
      </c>
      <c r="BK30" s="26">
        <f t="shared" si="0"/>
      </c>
      <c r="BO30" s="439"/>
      <c r="BP30" s="440"/>
      <c r="BQ30" s="441"/>
      <c r="BR30" s="448">
        <f>IF(ISERROR(VLOOKUP(CI30,'単価設定'!$H$3:$K$7,3,FALSE)),"",VLOOKUP(CI30,'単価設定'!$H$3:$K$7,3,FALSE))</f>
      </c>
      <c r="BS30" s="449"/>
      <c r="BT30" s="449"/>
      <c r="BU30" s="449"/>
      <c r="BV30" s="449"/>
      <c r="BW30" s="449"/>
      <c r="BX30" s="449"/>
      <c r="BY30" s="449"/>
      <c r="BZ30" s="449"/>
      <c r="CA30" s="449"/>
      <c r="CB30" s="449"/>
      <c r="CC30" s="449"/>
      <c r="CD30" s="449"/>
      <c r="CE30" s="449"/>
      <c r="CF30" s="449"/>
      <c r="CG30" s="449"/>
      <c r="CH30" s="450"/>
      <c r="CI30" s="451">
        <f t="shared" si="4"/>
      </c>
      <c r="CJ30" s="452"/>
      <c r="CK30" s="452"/>
      <c r="CL30" s="452"/>
      <c r="CM30" s="452"/>
      <c r="CN30" s="452"/>
      <c r="CO30" s="452"/>
      <c r="CP30" s="452"/>
      <c r="CQ30" s="452"/>
      <c r="CR30" s="452"/>
      <c r="CS30" s="452"/>
      <c r="CT30" s="452"/>
      <c r="CU30" s="452"/>
      <c r="CV30" s="453"/>
      <c r="CW30" s="454">
        <f>IF(ISERROR(VLOOKUP(CI30,'単価設定'!$H$3:$K$7,4,FALSE)),"",VLOOKUP(CI30,'単価設定'!$H$3:$K$7,4,FALSE))</f>
      </c>
      <c r="CX30" s="455"/>
      <c r="CY30" s="455"/>
      <c r="CZ30" s="455"/>
      <c r="DA30" s="455"/>
      <c r="DB30" s="455"/>
      <c r="DC30" s="455"/>
      <c r="DD30" s="455"/>
      <c r="DE30" s="455"/>
      <c r="DF30" s="456"/>
      <c r="DG30" s="457">
        <f t="shared" si="5"/>
      </c>
      <c r="DH30" s="458"/>
      <c r="DI30" s="458"/>
      <c r="DJ30" s="459"/>
      <c r="DK30" s="460">
        <f t="shared" si="6"/>
      </c>
      <c r="DL30" s="461"/>
      <c r="DM30" s="461"/>
      <c r="DN30" s="461"/>
      <c r="DO30" s="461"/>
      <c r="DP30" s="461"/>
      <c r="DQ30" s="461"/>
      <c r="DR30" s="461"/>
      <c r="DS30" s="461"/>
      <c r="DT30" s="461"/>
      <c r="DU30" s="461"/>
      <c r="DV30" s="462"/>
      <c r="DW30" s="460">
        <f t="shared" si="7"/>
      </c>
      <c r="DX30" s="461"/>
      <c r="DY30" s="461"/>
      <c r="DZ30" s="461"/>
      <c r="EA30" s="461"/>
      <c r="EB30" s="461"/>
      <c r="EC30" s="461"/>
      <c r="ED30" s="461"/>
      <c r="EE30" s="461"/>
      <c r="EF30" s="461"/>
      <c r="EG30" s="461"/>
      <c r="EH30" s="462"/>
      <c r="EI30" s="445"/>
      <c r="EJ30" s="274"/>
      <c r="EK30" s="446"/>
      <c r="EL30" s="447"/>
      <c r="EN30" s="21">
        <f>IF(ISERROR(VLOOKUP(CI30,'単価設定'!$H$3:$L$7,5,FALSE)),"",VLOOKUP(CI30,'単価設定'!$H$3:$L$7,5,FALSE)*DG30)</f>
      </c>
      <c r="EO30" s="28">
        <f t="shared" si="3"/>
        <v>0</v>
      </c>
    </row>
    <row r="31" spans="1:145" ht="18" customHeight="1">
      <c r="A31" s="375"/>
      <c r="B31" s="376"/>
      <c r="C31" s="376"/>
      <c r="D31" s="377">
        <f>IF(A31&lt;&gt;"",TEXT(DATE(YEAR('請求書'!$D$20),MONTH('請求書'!$D$20),$A31),"AAA"),"")</f>
      </c>
      <c r="E31" s="378"/>
      <c r="F31" s="379"/>
      <c r="G31" s="341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3">
        <f t="shared" si="1"/>
        <v>0</v>
      </c>
      <c r="T31" s="344"/>
      <c r="U31" s="344"/>
      <c r="V31" s="344"/>
      <c r="W31" s="345"/>
      <c r="X31" s="346"/>
      <c r="Y31" s="346"/>
      <c r="Z31" s="346"/>
      <c r="AA31" s="346"/>
      <c r="AB31" s="346"/>
      <c r="AC31" s="346"/>
      <c r="AD31" s="346"/>
      <c r="AE31" s="347"/>
      <c r="AF31" s="346"/>
      <c r="AG31" s="346"/>
      <c r="AH31" s="346"/>
      <c r="AI31" s="380"/>
      <c r="AJ31" s="381"/>
      <c r="AK31" s="382"/>
      <c r="AL31" s="382"/>
      <c r="AM31" s="382"/>
      <c r="AN31" s="383"/>
      <c r="AO31" s="392"/>
      <c r="AP31" s="393"/>
      <c r="AQ31" s="393"/>
      <c r="AR31" s="393"/>
      <c r="AS31" s="393"/>
      <c r="AT31" s="393"/>
      <c r="AU31" s="393"/>
      <c r="AV31" s="393"/>
      <c r="AW31" s="393"/>
      <c r="AX31" s="393"/>
      <c r="AY31" s="393"/>
      <c r="AZ31" s="393"/>
      <c r="BA31" s="393"/>
      <c r="BB31" s="393"/>
      <c r="BC31" s="393"/>
      <c r="BD31" s="393"/>
      <c r="BE31" s="393"/>
      <c r="BF31" s="393"/>
      <c r="BG31" s="394"/>
      <c r="BH31" s="28">
        <f t="shared" si="2"/>
      </c>
      <c r="BI31" s="28">
        <f>IF(ISERROR(VLOOKUP(BH31,'単価設定'!$G$3:$K$7,2,FALSE)),"",VLOOKUP(BH31,'単価設定'!$G$3:$K$7,2,FALSE))</f>
      </c>
      <c r="BJ31" s="26">
        <f>IF(BI31&lt;&gt;"",IF(COUNTIF(BI$12:BI31,BI31)=1,ROW(),""),"")</f>
      </c>
      <c r="BK31" s="26">
        <f t="shared" si="0"/>
      </c>
      <c r="BO31" s="439"/>
      <c r="BP31" s="440"/>
      <c r="BQ31" s="441"/>
      <c r="BR31" s="448">
        <f>IF(ISERROR(VLOOKUP(CI31,'単価設定'!$H$3:$K$7,3,FALSE)),"",VLOOKUP(CI31,'単価設定'!$H$3:$K$7,3,FALSE))</f>
      </c>
      <c r="BS31" s="449"/>
      <c r="BT31" s="449"/>
      <c r="BU31" s="449"/>
      <c r="BV31" s="449"/>
      <c r="BW31" s="449"/>
      <c r="BX31" s="449"/>
      <c r="BY31" s="449"/>
      <c r="BZ31" s="449"/>
      <c r="CA31" s="449"/>
      <c r="CB31" s="449"/>
      <c r="CC31" s="449"/>
      <c r="CD31" s="449"/>
      <c r="CE31" s="449"/>
      <c r="CF31" s="449"/>
      <c r="CG31" s="449"/>
      <c r="CH31" s="450"/>
      <c r="CI31" s="451">
        <f t="shared" si="4"/>
      </c>
      <c r="CJ31" s="452"/>
      <c r="CK31" s="452"/>
      <c r="CL31" s="452"/>
      <c r="CM31" s="452"/>
      <c r="CN31" s="452"/>
      <c r="CO31" s="452"/>
      <c r="CP31" s="452"/>
      <c r="CQ31" s="452"/>
      <c r="CR31" s="452"/>
      <c r="CS31" s="452"/>
      <c r="CT31" s="452"/>
      <c r="CU31" s="452"/>
      <c r="CV31" s="453"/>
      <c r="CW31" s="454">
        <f>IF(ISERROR(VLOOKUP(CI31,'単価設定'!$H$3:$K$7,4,FALSE)),"",VLOOKUP(CI31,'単価設定'!$H$3:$K$7,4,FALSE))</f>
      </c>
      <c r="CX31" s="455"/>
      <c r="CY31" s="455"/>
      <c r="CZ31" s="455"/>
      <c r="DA31" s="455"/>
      <c r="DB31" s="455"/>
      <c r="DC31" s="455"/>
      <c r="DD31" s="455"/>
      <c r="DE31" s="455"/>
      <c r="DF31" s="456"/>
      <c r="DG31" s="457">
        <f t="shared" si="5"/>
      </c>
      <c r="DH31" s="458"/>
      <c r="DI31" s="458"/>
      <c r="DJ31" s="459"/>
      <c r="DK31" s="460">
        <f t="shared" si="6"/>
      </c>
      <c r="DL31" s="461"/>
      <c r="DM31" s="461"/>
      <c r="DN31" s="461"/>
      <c r="DO31" s="461"/>
      <c r="DP31" s="461"/>
      <c r="DQ31" s="461"/>
      <c r="DR31" s="461"/>
      <c r="DS31" s="461"/>
      <c r="DT31" s="461"/>
      <c r="DU31" s="461"/>
      <c r="DV31" s="462"/>
      <c r="DW31" s="460">
        <f t="shared" si="7"/>
      </c>
      <c r="DX31" s="461"/>
      <c r="DY31" s="461"/>
      <c r="DZ31" s="461"/>
      <c r="EA31" s="461"/>
      <c r="EB31" s="461"/>
      <c r="EC31" s="461"/>
      <c r="ED31" s="461"/>
      <c r="EE31" s="461"/>
      <c r="EF31" s="461"/>
      <c r="EG31" s="461"/>
      <c r="EH31" s="462"/>
      <c r="EI31" s="445"/>
      <c r="EJ31" s="274"/>
      <c r="EK31" s="446"/>
      <c r="EL31" s="447"/>
      <c r="EN31" s="21">
        <f>IF(ISERROR(VLOOKUP(CI31,'単価設定'!$H$3:$L$7,5,FALSE)),"",VLOOKUP(CI31,'単価設定'!$H$3:$L$7,5,FALSE)*DG31)</f>
      </c>
      <c r="EO31" s="28">
        <f t="shared" si="3"/>
        <v>0</v>
      </c>
    </row>
    <row r="32" spans="1:145" ht="18" customHeight="1">
      <c r="A32" s="375"/>
      <c r="B32" s="376"/>
      <c r="C32" s="376"/>
      <c r="D32" s="377">
        <f>IF(A32&lt;&gt;"",TEXT(DATE(YEAR('請求書'!$D$20),MONTH('請求書'!$D$20),$A32),"AAA"),"")</f>
      </c>
      <c r="E32" s="378"/>
      <c r="F32" s="379"/>
      <c r="G32" s="341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3">
        <f t="shared" si="1"/>
        <v>0</v>
      </c>
      <c r="T32" s="344"/>
      <c r="U32" s="344"/>
      <c r="V32" s="344"/>
      <c r="W32" s="345"/>
      <c r="X32" s="346"/>
      <c r="Y32" s="346"/>
      <c r="Z32" s="346"/>
      <c r="AA32" s="346"/>
      <c r="AB32" s="346"/>
      <c r="AC32" s="346"/>
      <c r="AD32" s="346"/>
      <c r="AE32" s="347"/>
      <c r="AF32" s="346"/>
      <c r="AG32" s="346"/>
      <c r="AH32" s="346"/>
      <c r="AI32" s="380"/>
      <c r="AJ32" s="381"/>
      <c r="AK32" s="382"/>
      <c r="AL32" s="382"/>
      <c r="AM32" s="382"/>
      <c r="AN32" s="383"/>
      <c r="AO32" s="392"/>
      <c r="AP32" s="393"/>
      <c r="AQ32" s="393"/>
      <c r="AR32" s="393"/>
      <c r="AS32" s="393"/>
      <c r="AT32" s="393"/>
      <c r="AU32" s="393"/>
      <c r="AV32" s="393"/>
      <c r="AW32" s="393"/>
      <c r="AX32" s="393"/>
      <c r="AY32" s="393"/>
      <c r="AZ32" s="393"/>
      <c r="BA32" s="393"/>
      <c r="BB32" s="393"/>
      <c r="BC32" s="393"/>
      <c r="BD32" s="393"/>
      <c r="BE32" s="393"/>
      <c r="BF32" s="393"/>
      <c r="BG32" s="394"/>
      <c r="BH32" s="28">
        <f t="shared" si="2"/>
      </c>
      <c r="BI32" s="28">
        <f>IF(ISERROR(VLOOKUP(BH32,'単価設定'!$G$3:$K$7,2,FALSE)),"",VLOOKUP(BH32,'単価設定'!$G$3:$K$7,2,FALSE))</f>
      </c>
      <c r="BJ32" s="26">
        <f>IF(BI32&lt;&gt;"",IF(COUNTIF(BI$12:BI32,BI32)=1,ROW(),""),"")</f>
      </c>
      <c r="BK32" s="26">
        <f t="shared" si="0"/>
      </c>
      <c r="BO32" s="439"/>
      <c r="BP32" s="440"/>
      <c r="BQ32" s="441"/>
      <c r="BR32" s="476" t="str">
        <f>IF(ISERROR(VLOOKUP(CI32,'単価設定'!$H$3:$K$7,2,FALSE)),"",VLOOKUP(CI32,'単価設定'!$H$3:$K$7,2,FALSE))</f>
        <v>地域活動支援加算入浴</v>
      </c>
      <c r="BS32" s="477"/>
      <c r="BT32" s="477"/>
      <c r="BU32" s="477"/>
      <c r="BV32" s="477"/>
      <c r="BW32" s="477"/>
      <c r="BX32" s="477"/>
      <c r="BY32" s="477"/>
      <c r="BZ32" s="477"/>
      <c r="CA32" s="477"/>
      <c r="CB32" s="477"/>
      <c r="CC32" s="477"/>
      <c r="CD32" s="477"/>
      <c r="CE32" s="477"/>
      <c r="CF32" s="477"/>
      <c r="CG32" s="477"/>
      <c r="CH32" s="478"/>
      <c r="CI32" s="479" t="str">
        <f>IF(DG32="","","035020")</f>
        <v>035020</v>
      </c>
      <c r="CJ32" s="480"/>
      <c r="CK32" s="480"/>
      <c r="CL32" s="480"/>
      <c r="CM32" s="480"/>
      <c r="CN32" s="480"/>
      <c r="CO32" s="480"/>
      <c r="CP32" s="480"/>
      <c r="CQ32" s="480"/>
      <c r="CR32" s="480"/>
      <c r="CS32" s="480"/>
      <c r="CT32" s="480"/>
      <c r="CU32" s="480"/>
      <c r="CV32" s="481"/>
      <c r="CW32" s="463">
        <f>IF(ISERROR(VLOOKUP(CI32,'単価設定'!$H$3:$K$7,4,FALSE)),"",VLOOKUP(CI32,'単価設定'!$H$3:$K$7,4,FALSE))</f>
        <v>400</v>
      </c>
      <c r="CX32" s="464"/>
      <c r="CY32" s="464"/>
      <c r="CZ32" s="464"/>
      <c r="DA32" s="464"/>
      <c r="DB32" s="464"/>
      <c r="DC32" s="464"/>
      <c r="DD32" s="464"/>
      <c r="DE32" s="464"/>
      <c r="DF32" s="465"/>
      <c r="DG32" s="466">
        <f>IF(X43=0,"",X43)</f>
        <v>2</v>
      </c>
      <c r="DH32" s="467"/>
      <c r="DI32" s="467"/>
      <c r="DJ32" s="468"/>
      <c r="DK32" s="469">
        <f t="shared" si="6"/>
        <v>800</v>
      </c>
      <c r="DL32" s="470"/>
      <c r="DM32" s="470"/>
      <c r="DN32" s="470"/>
      <c r="DO32" s="470"/>
      <c r="DP32" s="470"/>
      <c r="DQ32" s="470"/>
      <c r="DR32" s="470"/>
      <c r="DS32" s="470"/>
      <c r="DT32" s="470"/>
      <c r="DU32" s="470"/>
      <c r="DV32" s="471"/>
      <c r="DW32" s="469">
        <f t="shared" si="7"/>
        <v>80</v>
      </c>
      <c r="DX32" s="470"/>
      <c r="DY32" s="470"/>
      <c r="DZ32" s="470"/>
      <c r="EA32" s="470"/>
      <c r="EB32" s="470"/>
      <c r="EC32" s="470"/>
      <c r="ED32" s="470"/>
      <c r="EE32" s="470"/>
      <c r="EF32" s="470"/>
      <c r="EG32" s="470"/>
      <c r="EH32" s="471"/>
      <c r="EI32" s="472"/>
      <c r="EJ32" s="473"/>
      <c r="EK32" s="474"/>
      <c r="EL32" s="475"/>
      <c r="EN32" s="21">
        <f>IF(ISERROR(VLOOKUP(CI32,'単価設定'!$H$3:$L$7,5,FALSE)),"",VLOOKUP(CI32,'単価設定'!$H$3:$L$7,5,FALSE)*DG32)</f>
        <v>2</v>
      </c>
      <c r="EO32" s="28">
        <f t="shared" si="3"/>
        <v>0</v>
      </c>
    </row>
    <row r="33" spans="1:145" ht="18" customHeight="1">
      <c r="A33" s="375"/>
      <c r="B33" s="376"/>
      <c r="C33" s="376"/>
      <c r="D33" s="377">
        <f>IF(A33&lt;&gt;"",TEXT(DATE(YEAR('請求書'!$D$20),MONTH('請求書'!$D$20),$A33),"AAA"),"")</f>
      </c>
      <c r="E33" s="378"/>
      <c r="F33" s="379"/>
      <c r="G33" s="341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3">
        <f t="shared" si="1"/>
        <v>0</v>
      </c>
      <c r="T33" s="344"/>
      <c r="U33" s="344"/>
      <c r="V33" s="344"/>
      <c r="W33" s="345"/>
      <c r="X33" s="346"/>
      <c r="Y33" s="346"/>
      <c r="Z33" s="346"/>
      <c r="AA33" s="346"/>
      <c r="AB33" s="346"/>
      <c r="AC33" s="346"/>
      <c r="AD33" s="346"/>
      <c r="AE33" s="347"/>
      <c r="AF33" s="346"/>
      <c r="AG33" s="346"/>
      <c r="AH33" s="346"/>
      <c r="AI33" s="380"/>
      <c r="AJ33" s="381"/>
      <c r="AK33" s="382"/>
      <c r="AL33" s="382"/>
      <c r="AM33" s="382"/>
      <c r="AN33" s="383"/>
      <c r="AO33" s="392"/>
      <c r="AP33" s="393"/>
      <c r="AQ33" s="393"/>
      <c r="AR33" s="393"/>
      <c r="AS33" s="393"/>
      <c r="AT33" s="393"/>
      <c r="AU33" s="393"/>
      <c r="AV33" s="393"/>
      <c r="AW33" s="393"/>
      <c r="AX33" s="393"/>
      <c r="AY33" s="393"/>
      <c r="AZ33" s="393"/>
      <c r="BA33" s="393"/>
      <c r="BB33" s="393"/>
      <c r="BC33" s="393"/>
      <c r="BD33" s="393"/>
      <c r="BE33" s="393"/>
      <c r="BF33" s="393"/>
      <c r="BG33" s="394"/>
      <c r="BH33" s="28">
        <f t="shared" si="2"/>
      </c>
      <c r="BI33" s="28">
        <f>IF(ISERROR(VLOOKUP(BH33,'単価設定'!$G$3:$K$7,2,FALSE)),"",VLOOKUP(BH33,'単価設定'!$G$3:$K$7,2,FALSE))</f>
      </c>
      <c r="BJ33" s="26">
        <f>IF(BI33&lt;&gt;"",IF(COUNTIF(BI$12:BI33,BI33)=1,ROW(),""),"")</f>
      </c>
      <c r="BK33" s="26">
        <f t="shared" si="0"/>
      </c>
      <c r="BO33" s="439"/>
      <c r="BP33" s="440"/>
      <c r="BQ33" s="441"/>
      <c r="BR33" s="476" t="str">
        <f>IF(ISERROR(VLOOKUP(CI33,'単価設定'!$H$3:$K$7,2,FALSE)),"",VLOOKUP(CI33,'単価設定'!$H$3:$K$7,2,FALSE))</f>
        <v>地域活動支援加算給食（低所得者）</v>
      </c>
      <c r="BS33" s="477"/>
      <c r="BT33" s="477"/>
      <c r="BU33" s="477"/>
      <c r="BV33" s="477"/>
      <c r="BW33" s="477"/>
      <c r="BX33" s="477"/>
      <c r="BY33" s="477"/>
      <c r="BZ33" s="477"/>
      <c r="CA33" s="477"/>
      <c r="CB33" s="477"/>
      <c r="CC33" s="477"/>
      <c r="CD33" s="477"/>
      <c r="CE33" s="477"/>
      <c r="CF33" s="477"/>
      <c r="CG33" s="477"/>
      <c r="CH33" s="478"/>
      <c r="CI33" s="479" t="str">
        <f>IF(DG33="","","035030")</f>
        <v>035030</v>
      </c>
      <c r="CJ33" s="480"/>
      <c r="CK33" s="480"/>
      <c r="CL33" s="480"/>
      <c r="CM33" s="480"/>
      <c r="CN33" s="480"/>
      <c r="CO33" s="480"/>
      <c r="CP33" s="480"/>
      <c r="CQ33" s="480"/>
      <c r="CR33" s="480"/>
      <c r="CS33" s="480"/>
      <c r="CT33" s="480"/>
      <c r="CU33" s="480"/>
      <c r="CV33" s="481"/>
      <c r="CW33" s="463">
        <f>IF(ISERROR(VLOOKUP(CI33,'単価設定'!$H$3:$K$7,4,FALSE)),"",VLOOKUP(CI33,'単価設定'!$H$3:$K$7,4,FALSE))</f>
        <v>420</v>
      </c>
      <c r="CX33" s="464"/>
      <c r="CY33" s="464"/>
      <c r="CZ33" s="464"/>
      <c r="DA33" s="464"/>
      <c r="DB33" s="464"/>
      <c r="DC33" s="464"/>
      <c r="DD33" s="464"/>
      <c r="DE33" s="464"/>
      <c r="DF33" s="465"/>
      <c r="DG33" s="466">
        <f>IF(AB43=0,"",AB43)</f>
        <v>2</v>
      </c>
      <c r="DH33" s="467"/>
      <c r="DI33" s="467"/>
      <c r="DJ33" s="468"/>
      <c r="DK33" s="469">
        <f t="shared" si="6"/>
        <v>840</v>
      </c>
      <c r="DL33" s="470"/>
      <c r="DM33" s="470"/>
      <c r="DN33" s="470"/>
      <c r="DO33" s="470"/>
      <c r="DP33" s="470"/>
      <c r="DQ33" s="470"/>
      <c r="DR33" s="470"/>
      <c r="DS33" s="470"/>
      <c r="DT33" s="470"/>
      <c r="DU33" s="470"/>
      <c r="DV33" s="471"/>
      <c r="DW33" s="469">
        <f t="shared" si="7"/>
        <v>84</v>
      </c>
      <c r="DX33" s="470"/>
      <c r="DY33" s="470"/>
      <c r="DZ33" s="470"/>
      <c r="EA33" s="470"/>
      <c r="EB33" s="470"/>
      <c r="EC33" s="470"/>
      <c r="ED33" s="470"/>
      <c r="EE33" s="470"/>
      <c r="EF33" s="470"/>
      <c r="EG33" s="470"/>
      <c r="EH33" s="471"/>
      <c r="EI33" s="472"/>
      <c r="EJ33" s="473"/>
      <c r="EK33" s="474"/>
      <c r="EL33" s="475"/>
      <c r="EN33" s="21">
        <f>IF(ISERROR(VLOOKUP(CI33,'単価設定'!$H$3:$L$7,5,FALSE)),"",VLOOKUP(CI33,'単価設定'!$H$3:$L$7,5,FALSE)*DG33)</f>
        <v>2</v>
      </c>
      <c r="EO33" s="28">
        <f t="shared" si="3"/>
        <v>0</v>
      </c>
    </row>
    <row r="34" spans="1:145" ht="18" customHeight="1">
      <c r="A34" s="375"/>
      <c r="B34" s="376"/>
      <c r="C34" s="376"/>
      <c r="D34" s="377">
        <f>IF(A34&lt;&gt;"",TEXT(DATE(YEAR('請求書'!$D$20),MONTH('請求書'!$D$20),$A34),"AAA"),"")</f>
      </c>
      <c r="E34" s="378"/>
      <c r="F34" s="379"/>
      <c r="G34" s="341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3">
        <f t="shared" si="1"/>
        <v>0</v>
      </c>
      <c r="T34" s="344"/>
      <c r="U34" s="344"/>
      <c r="V34" s="344"/>
      <c r="W34" s="345"/>
      <c r="X34" s="346"/>
      <c r="Y34" s="346"/>
      <c r="Z34" s="346"/>
      <c r="AA34" s="346"/>
      <c r="AB34" s="346"/>
      <c r="AC34" s="346"/>
      <c r="AD34" s="346"/>
      <c r="AE34" s="347"/>
      <c r="AF34" s="346"/>
      <c r="AG34" s="346"/>
      <c r="AH34" s="346"/>
      <c r="AI34" s="380"/>
      <c r="AJ34" s="381"/>
      <c r="AK34" s="382"/>
      <c r="AL34" s="382"/>
      <c r="AM34" s="382"/>
      <c r="AN34" s="383"/>
      <c r="AO34" s="392"/>
      <c r="AP34" s="393"/>
      <c r="AQ34" s="393"/>
      <c r="AR34" s="393"/>
      <c r="AS34" s="393"/>
      <c r="AT34" s="393"/>
      <c r="AU34" s="393"/>
      <c r="AV34" s="393"/>
      <c r="AW34" s="393"/>
      <c r="AX34" s="393"/>
      <c r="AY34" s="393"/>
      <c r="AZ34" s="393"/>
      <c r="BA34" s="393"/>
      <c r="BB34" s="393"/>
      <c r="BC34" s="393"/>
      <c r="BD34" s="393"/>
      <c r="BE34" s="393"/>
      <c r="BF34" s="393"/>
      <c r="BG34" s="394"/>
      <c r="BH34" s="28">
        <f t="shared" si="2"/>
      </c>
      <c r="BI34" s="28">
        <f>IF(ISERROR(VLOOKUP(BH34,'単価設定'!$G$3:$K$7,2,FALSE)),"",VLOOKUP(BH34,'単価設定'!$G$3:$K$7,2,FALSE))</f>
      </c>
      <c r="BJ34" s="26">
        <f>IF(BI34&lt;&gt;"",IF(COUNTIF(BI$12:BI34,BI34)=1,ROW(),""),"")</f>
      </c>
      <c r="BK34" s="26">
        <f t="shared" si="0"/>
      </c>
      <c r="BO34" s="439"/>
      <c r="BP34" s="440"/>
      <c r="BQ34" s="441"/>
      <c r="BR34" s="476" t="str">
        <f>IF(ISERROR(VLOOKUP(CI34,'単価設定'!$H$3:$K$7,2,FALSE)),"",VLOOKUP(CI34,'単価設定'!$H$3:$K$7,2,FALSE))</f>
        <v>地域活動支援加算送迎</v>
      </c>
      <c r="BS34" s="477"/>
      <c r="BT34" s="477"/>
      <c r="BU34" s="477"/>
      <c r="BV34" s="477"/>
      <c r="BW34" s="477"/>
      <c r="BX34" s="477"/>
      <c r="BY34" s="477"/>
      <c r="BZ34" s="477"/>
      <c r="CA34" s="477"/>
      <c r="CB34" s="477"/>
      <c r="CC34" s="477"/>
      <c r="CD34" s="477"/>
      <c r="CE34" s="477"/>
      <c r="CF34" s="477"/>
      <c r="CG34" s="477"/>
      <c r="CH34" s="478"/>
      <c r="CI34" s="479" t="str">
        <f>IF(DG34="","","035040")</f>
        <v>035040</v>
      </c>
      <c r="CJ34" s="480"/>
      <c r="CK34" s="480"/>
      <c r="CL34" s="480"/>
      <c r="CM34" s="480"/>
      <c r="CN34" s="480"/>
      <c r="CO34" s="480"/>
      <c r="CP34" s="480"/>
      <c r="CQ34" s="480"/>
      <c r="CR34" s="480"/>
      <c r="CS34" s="480"/>
      <c r="CT34" s="480"/>
      <c r="CU34" s="480"/>
      <c r="CV34" s="481"/>
      <c r="CW34" s="463">
        <f>IF(ISERROR(VLOOKUP(CI34,'単価設定'!$H$3:$K$7,4,FALSE)),"",VLOOKUP(CI34,'単価設定'!$H$3:$K$7,4,FALSE))</f>
        <v>210</v>
      </c>
      <c r="CX34" s="464"/>
      <c r="CY34" s="464"/>
      <c r="CZ34" s="464"/>
      <c r="DA34" s="464"/>
      <c r="DB34" s="464"/>
      <c r="DC34" s="464"/>
      <c r="DD34" s="464"/>
      <c r="DE34" s="464"/>
      <c r="DF34" s="465"/>
      <c r="DG34" s="466">
        <f>IF(AF43=0,"",AF43)</f>
        <v>5</v>
      </c>
      <c r="DH34" s="467"/>
      <c r="DI34" s="467"/>
      <c r="DJ34" s="468"/>
      <c r="DK34" s="469">
        <f t="shared" si="6"/>
        <v>1050</v>
      </c>
      <c r="DL34" s="470"/>
      <c r="DM34" s="470"/>
      <c r="DN34" s="470"/>
      <c r="DO34" s="470"/>
      <c r="DP34" s="470"/>
      <c r="DQ34" s="470"/>
      <c r="DR34" s="470"/>
      <c r="DS34" s="470"/>
      <c r="DT34" s="470"/>
      <c r="DU34" s="470"/>
      <c r="DV34" s="471"/>
      <c r="DW34" s="469">
        <f t="shared" si="7"/>
        <v>105</v>
      </c>
      <c r="DX34" s="470"/>
      <c r="DY34" s="470"/>
      <c r="DZ34" s="470"/>
      <c r="EA34" s="470"/>
      <c r="EB34" s="470"/>
      <c r="EC34" s="470"/>
      <c r="ED34" s="470"/>
      <c r="EE34" s="470"/>
      <c r="EF34" s="470"/>
      <c r="EG34" s="470"/>
      <c r="EH34" s="471"/>
      <c r="EI34" s="472"/>
      <c r="EJ34" s="473"/>
      <c r="EK34" s="474"/>
      <c r="EL34" s="475"/>
      <c r="EN34" s="21">
        <f>IF(ISERROR(VLOOKUP(CI34,'単価設定'!$H$3:$L$7,5,FALSE)),"",VLOOKUP(CI34,'単価設定'!$H$3:$L$7,5,FALSE)*DG34)</f>
        <v>5</v>
      </c>
      <c r="EO34" s="28">
        <f t="shared" si="3"/>
        <v>0</v>
      </c>
    </row>
    <row r="35" spans="1:145" ht="18" customHeight="1" thickBot="1">
      <c r="A35" s="375"/>
      <c r="B35" s="376"/>
      <c r="C35" s="376"/>
      <c r="D35" s="377">
        <f>IF(A35&lt;&gt;"",TEXT(DATE(YEAR('請求書'!$D$20),MONTH('請求書'!$D$20),$A35),"AAA"),"")</f>
      </c>
      <c r="E35" s="378"/>
      <c r="F35" s="379"/>
      <c r="G35" s="341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3">
        <f t="shared" si="1"/>
        <v>0</v>
      </c>
      <c r="T35" s="344"/>
      <c r="U35" s="344"/>
      <c r="V35" s="344"/>
      <c r="W35" s="345"/>
      <c r="X35" s="346"/>
      <c r="Y35" s="346"/>
      <c r="Z35" s="346"/>
      <c r="AA35" s="346"/>
      <c r="AB35" s="346"/>
      <c r="AC35" s="346"/>
      <c r="AD35" s="346"/>
      <c r="AE35" s="347"/>
      <c r="AF35" s="346"/>
      <c r="AG35" s="346"/>
      <c r="AH35" s="346"/>
      <c r="AI35" s="380"/>
      <c r="AJ35" s="381"/>
      <c r="AK35" s="382"/>
      <c r="AL35" s="382"/>
      <c r="AM35" s="382"/>
      <c r="AN35" s="383"/>
      <c r="AO35" s="392"/>
      <c r="AP35" s="393"/>
      <c r="AQ35" s="393"/>
      <c r="AR35" s="393"/>
      <c r="AS35" s="393"/>
      <c r="AT35" s="393"/>
      <c r="AU35" s="393"/>
      <c r="AV35" s="393"/>
      <c r="AW35" s="393"/>
      <c r="AX35" s="393"/>
      <c r="AY35" s="393"/>
      <c r="AZ35" s="393"/>
      <c r="BA35" s="393"/>
      <c r="BB35" s="393"/>
      <c r="BC35" s="393"/>
      <c r="BD35" s="393"/>
      <c r="BE35" s="393"/>
      <c r="BF35" s="393"/>
      <c r="BG35" s="394"/>
      <c r="BH35" s="28">
        <f t="shared" si="2"/>
      </c>
      <c r="BI35" s="28">
        <f>IF(ISERROR(VLOOKUP(BH35,'単価設定'!$G$3:$K$7,2,FALSE)),"",VLOOKUP(BH35,'単価設定'!$G$3:$K$7,2,FALSE))</f>
      </c>
      <c r="BJ35" s="26">
        <f>IF(BI35&lt;&gt;"",IF(COUNTIF(BI$12:BI35,BI35)=1,ROW(),""),"")</f>
      </c>
      <c r="BK35" s="26">
        <f t="shared" si="0"/>
      </c>
      <c r="BO35" s="442"/>
      <c r="BP35" s="443"/>
      <c r="BQ35" s="444"/>
      <c r="BR35" s="476">
        <f>IF(ISERROR(VLOOKUP(CI35,'単価設定'!$H$3:$K$7,2,FALSE)),"",VLOOKUP(CI35,'単価設定'!$H$3:$K$7,2,FALSE))</f>
      </c>
      <c r="BS35" s="477"/>
      <c r="BT35" s="477"/>
      <c r="BU35" s="477"/>
      <c r="BV35" s="477"/>
      <c r="BW35" s="477"/>
      <c r="BX35" s="477"/>
      <c r="BY35" s="477"/>
      <c r="BZ35" s="477"/>
      <c r="CA35" s="477"/>
      <c r="CB35" s="477"/>
      <c r="CC35" s="477"/>
      <c r="CD35" s="477"/>
      <c r="CE35" s="477"/>
      <c r="CF35" s="477"/>
      <c r="CG35" s="477"/>
      <c r="CH35" s="478"/>
      <c r="CI35" s="479">
        <f>IF(DG35="","","039900")</f>
      </c>
      <c r="CJ35" s="480"/>
      <c r="CK35" s="480"/>
      <c r="CL35" s="480"/>
      <c r="CM35" s="480"/>
      <c r="CN35" s="480"/>
      <c r="CO35" s="480"/>
      <c r="CP35" s="480"/>
      <c r="CQ35" s="480"/>
      <c r="CR35" s="480"/>
      <c r="CS35" s="480"/>
      <c r="CT35" s="480"/>
      <c r="CU35" s="480"/>
      <c r="CV35" s="481"/>
      <c r="CW35" s="463">
        <f>IF(ISERROR(VLOOKUP(CI35,'単価設定'!$H$3:$K$19,4,FALSE)),"",VLOOKUP(CI35,'単価設定'!$H$3:$K$19,4,FALSE))</f>
      </c>
      <c r="CX35" s="464"/>
      <c r="CY35" s="464"/>
      <c r="CZ35" s="464"/>
      <c r="DA35" s="464"/>
      <c r="DB35" s="464"/>
      <c r="DC35" s="464"/>
      <c r="DD35" s="464"/>
      <c r="DE35" s="464"/>
      <c r="DF35" s="465"/>
      <c r="DG35" s="482"/>
      <c r="DH35" s="483"/>
      <c r="DI35" s="483"/>
      <c r="DJ35" s="484"/>
      <c r="DK35" s="469">
        <f t="shared" si="6"/>
      </c>
      <c r="DL35" s="470"/>
      <c r="DM35" s="470"/>
      <c r="DN35" s="470"/>
      <c r="DO35" s="470"/>
      <c r="DP35" s="470"/>
      <c r="DQ35" s="470"/>
      <c r="DR35" s="470"/>
      <c r="DS35" s="470"/>
      <c r="DT35" s="470"/>
      <c r="DU35" s="470"/>
      <c r="DV35" s="471"/>
      <c r="DW35" s="469">
        <f>IF(CI35="","",0)</f>
      </c>
      <c r="DX35" s="470"/>
      <c r="DY35" s="470"/>
      <c r="DZ35" s="470"/>
      <c r="EA35" s="470"/>
      <c r="EB35" s="470"/>
      <c r="EC35" s="470"/>
      <c r="ED35" s="470"/>
      <c r="EE35" s="470"/>
      <c r="EF35" s="470"/>
      <c r="EG35" s="470"/>
      <c r="EH35" s="471"/>
      <c r="EI35" s="472"/>
      <c r="EJ35" s="473"/>
      <c r="EK35" s="474"/>
      <c r="EL35" s="475"/>
      <c r="EN35" s="21">
        <f>IF(ISERROR(VLOOKUP(CI35,'単価設定'!$H$3:$L$7,5,FALSE)),"",VLOOKUP(CI35,'単価設定'!$H$3:$L$7,5,FALSE)*DG35)</f>
      </c>
      <c r="EO35" s="28">
        <f t="shared" si="3"/>
        <v>0</v>
      </c>
    </row>
    <row r="36" spans="1:145" ht="18" customHeight="1" thickBot="1">
      <c r="A36" s="375"/>
      <c r="B36" s="376"/>
      <c r="C36" s="376"/>
      <c r="D36" s="377">
        <f>IF(A36&lt;&gt;"",TEXT(DATE(YEAR('請求書'!$D$20),MONTH('請求書'!$D$20),$A36),"AAA"),"")</f>
      </c>
      <c r="E36" s="378"/>
      <c r="F36" s="379"/>
      <c r="G36" s="341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3">
        <f t="shared" si="1"/>
        <v>0</v>
      </c>
      <c r="T36" s="344"/>
      <c r="U36" s="344"/>
      <c r="V36" s="344"/>
      <c r="W36" s="345"/>
      <c r="X36" s="346"/>
      <c r="Y36" s="346"/>
      <c r="Z36" s="346"/>
      <c r="AA36" s="346"/>
      <c r="AB36" s="346"/>
      <c r="AC36" s="346"/>
      <c r="AD36" s="346"/>
      <c r="AE36" s="347"/>
      <c r="AF36" s="346"/>
      <c r="AG36" s="346"/>
      <c r="AH36" s="346"/>
      <c r="AI36" s="380"/>
      <c r="AJ36" s="381"/>
      <c r="AK36" s="382"/>
      <c r="AL36" s="382"/>
      <c r="AM36" s="382"/>
      <c r="AN36" s="383"/>
      <c r="AO36" s="392"/>
      <c r="AP36" s="393"/>
      <c r="AQ36" s="393"/>
      <c r="AR36" s="393"/>
      <c r="AS36" s="393"/>
      <c r="AT36" s="393"/>
      <c r="AU36" s="393"/>
      <c r="AV36" s="393"/>
      <c r="AW36" s="393"/>
      <c r="AX36" s="393"/>
      <c r="AY36" s="393"/>
      <c r="AZ36" s="393"/>
      <c r="BA36" s="393"/>
      <c r="BB36" s="393"/>
      <c r="BC36" s="393"/>
      <c r="BD36" s="393"/>
      <c r="BE36" s="393"/>
      <c r="BF36" s="393"/>
      <c r="BG36" s="394"/>
      <c r="BH36" s="28">
        <f t="shared" si="2"/>
      </c>
      <c r="BI36" s="28">
        <f>IF(ISERROR(VLOOKUP(BH36,'単価設定'!$G$3:$K$7,2,FALSE)),"",VLOOKUP(BH36,'単価設定'!$G$3:$K$7,2,FALSE))</f>
      </c>
      <c r="BJ36" s="26">
        <f>IF(BI36&lt;&gt;"",IF(COUNTIF(BI$12:BI36,BI36)=1,ROW(),""),"")</f>
      </c>
      <c r="BK36" s="26">
        <f t="shared" si="0"/>
      </c>
      <c r="BO36" s="490" t="s">
        <v>73</v>
      </c>
      <c r="BP36" s="491"/>
      <c r="BQ36" s="491"/>
      <c r="BR36" s="491"/>
      <c r="BS36" s="491"/>
      <c r="BT36" s="491"/>
      <c r="BU36" s="491"/>
      <c r="BV36" s="491"/>
      <c r="BW36" s="491"/>
      <c r="BX36" s="491"/>
      <c r="BY36" s="491"/>
      <c r="BZ36" s="491"/>
      <c r="CA36" s="491"/>
      <c r="CB36" s="491"/>
      <c r="CC36" s="491"/>
      <c r="CD36" s="491"/>
      <c r="CE36" s="491"/>
      <c r="CF36" s="491"/>
      <c r="CG36" s="491"/>
      <c r="CH36" s="491"/>
      <c r="CI36" s="492"/>
      <c r="CJ36" s="492"/>
      <c r="CK36" s="492"/>
      <c r="CL36" s="492"/>
      <c r="CM36" s="492"/>
      <c r="CN36" s="492"/>
      <c r="CO36" s="492"/>
      <c r="CP36" s="492"/>
      <c r="CQ36" s="492"/>
      <c r="CR36" s="492"/>
      <c r="CS36" s="492"/>
      <c r="CT36" s="492"/>
      <c r="CU36" s="492"/>
      <c r="CV36" s="492"/>
      <c r="CW36" s="492"/>
      <c r="CX36" s="492"/>
      <c r="CY36" s="492"/>
      <c r="CZ36" s="492"/>
      <c r="DA36" s="492"/>
      <c r="DB36" s="492"/>
      <c r="DC36" s="492"/>
      <c r="DD36" s="492"/>
      <c r="DE36" s="492"/>
      <c r="DF36" s="492"/>
      <c r="DG36" s="492"/>
      <c r="DH36" s="492"/>
      <c r="DI36" s="492"/>
      <c r="DJ36" s="493"/>
      <c r="DK36" s="485">
        <f>SUM(DK21:DV35)</f>
        <v>17750</v>
      </c>
      <c r="DL36" s="486"/>
      <c r="DM36" s="486"/>
      <c r="DN36" s="486"/>
      <c r="DO36" s="486"/>
      <c r="DP36" s="486"/>
      <c r="DQ36" s="486"/>
      <c r="DR36" s="486"/>
      <c r="DS36" s="486"/>
      <c r="DT36" s="486"/>
      <c r="DU36" s="486"/>
      <c r="DV36" s="487"/>
      <c r="DW36" s="485">
        <f>SUM(DW21:EH35)</f>
        <v>1775</v>
      </c>
      <c r="DX36" s="486"/>
      <c r="DY36" s="486"/>
      <c r="DZ36" s="486"/>
      <c r="EA36" s="486"/>
      <c r="EB36" s="486"/>
      <c r="EC36" s="486"/>
      <c r="ED36" s="486"/>
      <c r="EE36" s="486"/>
      <c r="EF36" s="486"/>
      <c r="EG36" s="486"/>
      <c r="EH36" s="487"/>
      <c r="EI36" s="488" t="s">
        <v>74</v>
      </c>
      <c r="EJ36" s="397"/>
      <c r="EK36" s="397"/>
      <c r="EL36" s="489"/>
      <c r="EN36" s="21">
        <f>SUM(EN21:EN35)</f>
        <v>12</v>
      </c>
      <c r="EO36" s="28">
        <f t="shared" si="3"/>
        <v>0</v>
      </c>
    </row>
    <row r="37" spans="1:145" ht="18" customHeight="1" thickBot="1">
      <c r="A37" s="375"/>
      <c r="B37" s="376"/>
      <c r="C37" s="376"/>
      <c r="D37" s="377">
        <f>IF(A37&lt;&gt;"",TEXT(DATE(YEAR('請求書'!$D$20),MONTH('請求書'!$D$20),$A37),"AAA"),"")</f>
      </c>
      <c r="E37" s="378"/>
      <c r="F37" s="379"/>
      <c r="G37" s="341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3">
        <f t="shared" si="1"/>
        <v>0</v>
      </c>
      <c r="T37" s="344"/>
      <c r="U37" s="344"/>
      <c r="V37" s="344"/>
      <c r="W37" s="345"/>
      <c r="X37" s="346"/>
      <c r="Y37" s="346"/>
      <c r="Z37" s="346"/>
      <c r="AA37" s="346"/>
      <c r="AB37" s="346"/>
      <c r="AC37" s="346"/>
      <c r="AD37" s="346"/>
      <c r="AE37" s="347"/>
      <c r="AF37" s="346"/>
      <c r="AG37" s="346"/>
      <c r="AH37" s="346"/>
      <c r="AI37" s="380"/>
      <c r="AJ37" s="381"/>
      <c r="AK37" s="382"/>
      <c r="AL37" s="382"/>
      <c r="AM37" s="382"/>
      <c r="AN37" s="383"/>
      <c r="AO37" s="392"/>
      <c r="AP37" s="393"/>
      <c r="AQ37" s="393"/>
      <c r="AR37" s="393"/>
      <c r="AS37" s="393"/>
      <c r="AT37" s="393"/>
      <c r="AU37" s="393"/>
      <c r="AV37" s="393"/>
      <c r="AW37" s="393"/>
      <c r="AX37" s="393"/>
      <c r="AY37" s="393"/>
      <c r="AZ37" s="393"/>
      <c r="BA37" s="393"/>
      <c r="BB37" s="393"/>
      <c r="BC37" s="393"/>
      <c r="BD37" s="393"/>
      <c r="BE37" s="393"/>
      <c r="BF37" s="393"/>
      <c r="BG37" s="394"/>
      <c r="BH37" s="28">
        <f t="shared" si="2"/>
      </c>
      <c r="BI37" s="28">
        <f>IF(ISERROR(VLOOKUP(BH37,'単価設定'!$G$3:$K$7,2,FALSE)),"",VLOOKUP(BH37,'単価設定'!$G$3:$K$7,2,FALSE))</f>
      </c>
      <c r="BJ37" s="26">
        <f>IF(BI37&lt;&gt;"",IF(COUNTIF(BI$12:BI37,BI37)=1,ROW(),""),"")</f>
      </c>
      <c r="BK37" s="26">
        <f t="shared" si="0"/>
      </c>
      <c r="EO37" s="28">
        <f t="shared" si="3"/>
        <v>0</v>
      </c>
    </row>
    <row r="38" spans="1:145" ht="18" customHeight="1" thickBot="1">
      <c r="A38" s="375"/>
      <c r="B38" s="376"/>
      <c r="C38" s="376"/>
      <c r="D38" s="377">
        <f>IF(A38&lt;&gt;"",TEXT(DATE(YEAR('請求書'!$D$20),MONTH('請求書'!$D$20),$A38),"AAA"),"")</f>
      </c>
      <c r="E38" s="378"/>
      <c r="F38" s="379"/>
      <c r="G38" s="341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3">
        <f t="shared" si="1"/>
        <v>0</v>
      </c>
      <c r="T38" s="344"/>
      <c r="U38" s="344"/>
      <c r="V38" s="344"/>
      <c r="W38" s="345"/>
      <c r="X38" s="346"/>
      <c r="Y38" s="346"/>
      <c r="Z38" s="346"/>
      <c r="AA38" s="346"/>
      <c r="AB38" s="346"/>
      <c r="AC38" s="346"/>
      <c r="AD38" s="346"/>
      <c r="AE38" s="347"/>
      <c r="AF38" s="346"/>
      <c r="AG38" s="346"/>
      <c r="AH38" s="346"/>
      <c r="AI38" s="380"/>
      <c r="AJ38" s="381"/>
      <c r="AK38" s="382"/>
      <c r="AL38" s="382"/>
      <c r="AM38" s="382"/>
      <c r="AN38" s="383"/>
      <c r="AO38" s="392"/>
      <c r="AP38" s="393"/>
      <c r="AQ38" s="393"/>
      <c r="AR38" s="393"/>
      <c r="AS38" s="393"/>
      <c r="AT38" s="393"/>
      <c r="AU38" s="393"/>
      <c r="AV38" s="393"/>
      <c r="AW38" s="393"/>
      <c r="AX38" s="393"/>
      <c r="AY38" s="393"/>
      <c r="AZ38" s="393"/>
      <c r="BA38" s="393"/>
      <c r="BB38" s="393"/>
      <c r="BC38" s="393"/>
      <c r="BD38" s="393"/>
      <c r="BE38" s="393"/>
      <c r="BF38" s="393"/>
      <c r="BG38" s="394"/>
      <c r="BH38" s="28">
        <f t="shared" si="2"/>
      </c>
      <c r="BI38" s="28">
        <f>IF(ISERROR(VLOOKUP(BH38,'単価設定'!$G$3:$K$7,2,FALSE)),"",VLOOKUP(BH38,'単価設定'!$G$3:$K$7,2,FALSE))</f>
      </c>
      <c r="BJ38" s="26">
        <f>IF(BI38&lt;&gt;"",IF(COUNTIF(BI$12:BI38,BI38)=1,ROW(),""),"")</f>
      </c>
      <c r="BK38" s="26">
        <f t="shared" si="0"/>
      </c>
      <c r="BO38" s="494" t="s">
        <v>45</v>
      </c>
      <c r="BP38" s="495"/>
      <c r="BQ38" s="496"/>
      <c r="BR38" s="395" t="s">
        <v>75</v>
      </c>
      <c r="BS38" s="492"/>
      <c r="BT38" s="492"/>
      <c r="BU38" s="492"/>
      <c r="BV38" s="492"/>
      <c r="BW38" s="492"/>
      <c r="BX38" s="492"/>
      <c r="BY38" s="492"/>
      <c r="BZ38" s="492"/>
      <c r="CA38" s="492"/>
      <c r="CB38" s="492"/>
      <c r="CC38" s="492"/>
      <c r="CD38" s="492"/>
      <c r="CE38" s="492"/>
      <c r="CF38" s="492"/>
      <c r="CG38" s="492"/>
      <c r="CH38" s="492"/>
      <c r="CI38" s="492"/>
      <c r="CJ38" s="492"/>
      <c r="CK38" s="492"/>
      <c r="CL38" s="492"/>
      <c r="CM38" s="492"/>
      <c r="CN38" s="492"/>
      <c r="CO38" s="492"/>
      <c r="CP38" s="492"/>
      <c r="CQ38" s="492"/>
      <c r="CR38" s="492"/>
      <c r="CS38" s="492"/>
      <c r="CT38" s="492"/>
      <c r="CU38" s="492"/>
      <c r="CV38" s="492"/>
      <c r="CW38" s="492"/>
      <c r="CX38" s="492"/>
      <c r="CY38" s="492"/>
      <c r="CZ38" s="503" t="s">
        <v>76</v>
      </c>
      <c r="DA38" s="397"/>
      <c r="DB38" s="397"/>
      <c r="DC38" s="397"/>
      <c r="DD38" s="397"/>
      <c r="DE38" s="397"/>
      <c r="DF38" s="397"/>
      <c r="DG38" s="397"/>
      <c r="DH38" s="397"/>
      <c r="DI38" s="397"/>
      <c r="DJ38" s="397"/>
      <c r="DK38" s="489"/>
      <c r="DL38" s="395" t="s">
        <v>24</v>
      </c>
      <c r="DM38" s="492"/>
      <c r="DN38" s="492"/>
      <c r="DO38" s="492"/>
      <c r="DP38" s="492"/>
      <c r="DQ38" s="492"/>
      <c r="DR38" s="492"/>
      <c r="DS38" s="492"/>
      <c r="DT38" s="492"/>
      <c r="DU38" s="492"/>
      <c r="DV38" s="492"/>
      <c r="DW38" s="492"/>
      <c r="DX38" s="492"/>
      <c r="DY38" s="492"/>
      <c r="DZ38" s="492"/>
      <c r="EA38" s="492"/>
      <c r="EB38" s="492"/>
      <c r="EC38" s="492"/>
      <c r="ED38" s="492"/>
      <c r="EE38" s="492"/>
      <c r="EF38" s="492"/>
      <c r="EG38" s="492"/>
      <c r="EH38" s="492"/>
      <c r="EI38" s="492"/>
      <c r="EJ38" s="492"/>
      <c r="EK38" s="492"/>
      <c r="EL38" s="493"/>
      <c r="EO38" s="28">
        <f t="shared" si="3"/>
        <v>0</v>
      </c>
    </row>
    <row r="39" spans="1:145" ht="18" customHeight="1">
      <c r="A39" s="375"/>
      <c r="B39" s="376"/>
      <c r="C39" s="376"/>
      <c r="D39" s="377">
        <f>IF(A39&lt;&gt;"",TEXT(DATE(YEAR('請求書'!$D$20),MONTH('請求書'!$D$20),$A39),"AAA"),"")</f>
      </c>
      <c r="E39" s="378"/>
      <c r="F39" s="379"/>
      <c r="G39" s="341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3">
        <f t="shared" si="1"/>
        <v>0</v>
      </c>
      <c r="T39" s="344"/>
      <c r="U39" s="344"/>
      <c r="V39" s="344"/>
      <c r="W39" s="345"/>
      <c r="X39" s="346"/>
      <c r="Y39" s="346"/>
      <c r="Z39" s="346"/>
      <c r="AA39" s="346"/>
      <c r="AB39" s="346"/>
      <c r="AC39" s="346"/>
      <c r="AD39" s="346"/>
      <c r="AE39" s="347"/>
      <c r="AF39" s="346"/>
      <c r="AG39" s="346"/>
      <c r="AH39" s="346"/>
      <c r="AI39" s="380"/>
      <c r="AJ39" s="381"/>
      <c r="AK39" s="382"/>
      <c r="AL39" s="382"/>
      <c r="AM39" s="382"/>
      <c r="AN39" s="383"/>
      <c r="AO39" s="392"/>
      <c r="AP39" s="393"/>
      <c r="AQ39" s="393"/>
      <c r="AR39" s="393"/>
      <c r="AS39" s="393"/>
      <c r="AT39" s="393"/>
      <c r="AU39" s="393"/>
      <c r="AV39" s="393"/>
      <c r="AW39" s="393"/>
      <c r="AX39" s="393"/>
      <c r="AY39" s="393"/>
      <c r="AZ39" s="393"/>
      <c r="BA39" s="393"/>
      <c r="BB39" s="393"/>
      <c r="BC39" s="393"/>
      <c r="BD39" s="393"/>
      <c r="BE39" s="393"/>
      <c r="BF39" s="393"/>
      <c r="BG39" s="394"/>
      <c r="BH39" s="28">
        <f t="shared" si="2"/>
      </c>
      <c r="BI39" s="28">
        <f>IF(ISERROR(VLOOKUP(BH39,'単価設定'!$G$3:$K$7,2,FALSE)),"",VLOOKUP(BH39,'単価設定'!$G$3:$K$7,2,FALSE))</f>
      </c>
      <c r="BJ39" s="26">
        <f>IF(BI39&lt;&gt;"",IF(COUNTIF(BI$12:BI39,BI39)=1,ROW(),""),"")</f>
      </c>
      <c r="BK39" s="26">
        <f t="shared" si="0"/>
      </c>
      <c r="BO39" s="497"/>
      <c r="BP39" s="498"/>
      <c r="BQ39" s="499"/>
      <c r="BR39" s="415" t="s">
        <v>77</v>
      </c>
      <c r="BS39" s="505"/>
      <c r="BT39" s="505"/>
      <c r="BU39" s="505"/>
      <c r="BV39" s="505"/>
      <c r="BW39" s="505"/>
      <c r="BX39" s="505"/>
      <c r="BY39" s="505"/>
      <c r="BZ39" s="505"/>
      <c r="CA39" s="505"/>
      <c r="CB39" s="505"/>
      <c r="CC39" s="505"/>
      <c r="CD39" s="505"/>
      <c r="CE39" s="505"/>
      <c r="CF39" s="505"/>
      <c r="CG39" s="505"/>
      <c r="CH39" s="505"/>
      <c r="CI39" s="505"/>
      <c r="CJ39" s="505"/>
      <c r="CK39" s="505"/>
      <c r="CL39" s="505"/>
      <c r="CM39" s="505"/>
      <c r="CN39" s="505"/>
      <c r="CO39" s="505"/>
      <c r="CP39" s="505"/>
      <c r="CQ39" s="505"/>
      <c r="CR39" s="505"/>
      <c r="CS39" s="505"/>
      <c r="CT39" s="505"/>
      <c r="CU39" s="505"/>
      <c r="CV39" s="505"/>
      <c r="CW39" s="505"/>
      <c r="CX39" s="505"/>
      <c r="CY39" s="513"/>
      <c r="CZ39" s="514">
        <f>IF(ISERROR(DK36),0,DK36)</f>
        <v>17750</v>
      </c>
      <c r="DA39" s="515"/>
      <c r="DB39" s="515"/>
      <c r="DC39" s="515"/>
      <c r="DD39" s="515"/>
      <c r="DE39" s="515"/>
      <c r="DF39" s="515"/>
      <c r="DG39" s="515"/>
      <c r="DH39" s="515"/>
      <c r="DI39" s="515"/>
      <c r="DJ39" s="515"/>
      <c r="DK39" s="516"/>
      <c r="DL39" s="504"/>
      <c r="DM39" s="505"/>
      <c r="DN39" s="505"/>
      <c r="DO39" s="505"/>
      <c r="DP39" s="505"/>
      <c r="DQ39" s="505"/>
      <c r="DR39" s="505"/>
      <c r="DS39" s="505"/>
      <c r="DT39" s="505"/>
      <c r="DU39" s="505"/>
      <c r="DV39" s="505"/>
      <c r="DW39" s="505"/>
      <c r="DX39" s="505"/>
      <c r="DY39" s="505"/>
      <c r="DZ39" s="505"/>
      <c r="EA39" s="505"/>
      <c r="EB39" s="505"/>
      <c r="EC39" s="505"/>
      <c r="ED39" s="505"/>
      <c r="EE39" s="505"/>
      <c r="EF39" s="505"/>
      <c r="EG39" s="505"/>
      <c r="EH39" s="505"/>
      <c r="EI39" s="505"/>
      <c r="EJ39" s="505"/>
      <c r="EK39" s="505"/>
      <c r="EL39" s="506"/>
      <c r="EO39" s="28">
        <f t="shared" si="3"/>
        <v>0</v>
      </c>
    </row>
    <row r="40" spans="1:145" ht="18" customHeight="1">
      <c r="A40" s="375"/>
      <c r="B40" s="376"/>
      <c r="C40" s="376"/>
      <c r="D40" s="377">
        <f>IF(A40&lt;&gt;"",TEXT(DATE(YEAR('請求書'!$D$20),MONTH('請求書'!$D$20),$A40),"AAA"),"")</f>
      </c>
      <c r="E40" s="378"/>
      <c r="F40" s="379"/>
      <c r="G40" s="341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3">
        <f t="shared" si="1"/>
        <v>0</v>
      </c>
      <c r="T40" s="344"/>
      <c r="U40" s="344"/>
      <c r="V40" s="344"/>
      <c r="W40" s="345"/>
      <c r="X40" s="346"/>
      <c r="Y40" s="346"/>
      <c r="Z40" s="346"/>
      <c r="AA40" s="346"/>
      <c r="AB40" s="346"/>
      <c r="AC40" s="346"/>
      <c r="AD40" s="346"/>
      <c r="AE40" s="347"/>
      <c r="AF40" s="346"/>
      <c r="AG40" s="346"/>
      <c r="AH40" s="346"/>
      <c r="AI40" s="380"/>
      <c r="AJ40" s="381"/>
      <c r="AK40" s="382"/>
      <c r="AL40" s="382"/>
      <c r="AM40" s="382"/>
      <c r="AN40" s="383"/>
      <c r="AO40" s="392"/>
      <c r="AP40" s="393"/>
      <c r="AQ40" s="393"/>
      <c r="AR40" s="393"/>
      <c r="AS40" s="393"/>
      <c r="AT40" s="393"/>
      <c r="AU40" s="393"/>
      <c r="AV40" s="393"/>
      <c r="AW40" s="393"/>
      <c r="AX40" s="393"/>
      <c r="AY40" s="393"/>
      <c r="AZ40" s="393"/>
      <c r="BA40" s="393"/>
      <c r="BB40" s="393"/>
      <c r="BC40" s="393"/>
      <c r="BD40" s="393"/>
      <c r="BE40" s="393"/>
      <c r="BF40" s="393"/>
      <c r="BG40" s="394"/>
      <c r="BH40" s="28">
        <f t="shared" si="2"/>
      </c>
      <c r="BI40" s="28">
        <f>IF(ISERROR(VLOOKUP(BH40,'単価設定'!$G$3:$K$7,2,FALSE)),"",VLOOKUP(BH40,'単価設定'!$G$3:$K$7,2,FALSE))</f>
      </c>
      <c r="BJ40" s="26">
        <f>IF(BI40&lt;&gt;"",IF(COUNTIF(BI$12:BI40,BI40)=1,ROW(),""),"")</f>
      </c>
      <c r="BK40" s="26">
        <f t="shared" si="0"/>
      </c>
      <c r="BN40" s="57"/>
      <c r="BO40" s="497"/>
      <c r="BP40" s="498"/>
      <c r="BQ40" s="499"/>
      <c r="BR40" s="457" t="s">
        <v>78</v>
      </c>
      <c r="BS40" s="517"/>
      <c r="BT40" s="517"/>
      <c r="BU40" s="517"/>
      <c r="BV40" s="517"/>
      <c r="BW40" s="517"/>
      <c r="BX40" s="517"/>
      <c r="BY40" s="517"/>
      <c r="BZ40" s="517"/>
      <c r="CA40" s="517"/>
      <c r="CB40" s="517"/>
      <c r="CC40" s="517"/>
      <c r="CD40" s="517"/>
      <c r="CE40" s="517"/>
      <c r="CF40" s="517"/>
      <c r="CG40" s="517"/>
      <c r="CH40" s="517"/>
      <c r="CI40" s="517"/>
      <c r="CJ40" s="517"/>
      <c r="CK40" s="517"/>
      <c r="CL40" s="517"/>
      <c r="CM40" s="517"/>
      <c r="CN40" s="517"/>
      <c r="CO40" s="517"/>
      <c r="CP40" s="517"/>
      <c r="CQ40" s="517"/>
      <c r="CR40" s="517"/>
      <c r="CS40" s="517"/>
      <c r="CT40" s="517"/>
      <c r="CU40" s="517"/>
      <c r="CV40" s="517"/>
      <c r="CW40" s="517"/>
      <c r="CX40" s="517"/>
      <c r="CY40" s="518"/>
      <c r="CZ40" s="519">
        <f>IF(EC17&lt;&gt;"",EC17,IF(DW36&gt;CG15,CG15,DW36))</f>
        <v>0</v>
      </c>
      <c r="DA40" s="520"/>
      <c r="DB40" s="520"/>
      <c r="DC40" s="520"/>
      <c r="DD40" s="520"/>
      <c r="DE40" s="520"/>
      <c r="DF40" s="520"/>
      <c r="DG40" s="520"/>
      <c r="DH40" s="520"/>
      <c r="DI40" s="520"/>
      <c r="DJ40" s="520"/>
      <c r="DK40" s="521"/>
      <c r="DL40" s="507" t="s">
        <v>79</v>
      </c>
      <c r="DM40" s="508"/>
      <c r="DN40" s="508"/>
      <c r="DO40" s="508"/>
      <c r="DP40" s="508"/>
      <c r="DQ40" s="508"/>
      <c r="DR40" s="508"/>
      <c r="DS40" s="508"/>
      <c r="DT40" s="508"/>
      <c r="DU40" s="508"/>
      <c r="DV40" s="508"/>
      <c r="DW40" s="508"/>
      <c r="DX40" s="508"/>
      <c r="DY40" s="508"/>
      <c r="DZ40" s="508"/>
      <c r="EA40" s="508"/>
      <c r="EB40" s="508"/>
      <c r="EC40" s="508"/>
      <c r="ED40" s="508"/>
      <c r="EE40" s="508"/>
      <c r="EF40" s="508"/>
      <c r="EG40" s="508"/>
      <c r="EH40" s="508"/>
      <c r="EI40" s="508"/>
      <c r="EJ40" s="508"/>
      <c r="EK40" s="508"/>
      <c r="EL40" s="509"/>
      <c r="EO40" s="28">
        <f t="shared" si="3"/>
        <v>0</v>
      </c>
    </row>
    <row r="41" spans="1:145" ht="18" customHeight="1" thickBot="1">
      <c r="A41" s="375"/>
      <c r="B41" s="376"/>
      <c r="C41" s="376"/>
      <c r="D41" s="377">
        <f>IF(A41&lt;&gt;"",TEXT(DATE(YEAR('請求書'!$D$20),MONTH('請求書'!$D$20),$A41),"AAA"),"")</f>
      </c>
      <c r="E41" s="378"/>
      <c r="F41" s="379"/>
      <c r="G41" s="341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3">
        <f t="shared" si="1"/>
        <v>0</v>
      </c>
      <c r="T41" s="344"/>
      <c r="U41" s="344"/>
      <c r="V41" s="344"/>
      <c r="W41" s="345"/>
      <c r="X41" s="346"/>
      <c r="Y41" s="346"/>
      <c r="Z41" s="346"/>
      <c r="AA41" s="346"/>
      <c r="AB41" s="346"/>
      <c r="AC41" s="346"/>
      <c r="AD41" s="346"/>
      <c r="AE41" s="347"/>
      <c r="AF41" s="346"/>
      <c r="AG41" s="346"/>
      <c r="AH41" s="346"/>
      <c r="AI41" s="380"/>
      <c r="AJ41" s="381"/>
      <c r="AK41" s="382"/>
      <c r="AL41" s="382"/>
      <c r="AM41" s="382"/>
      <c r="AN41" s="383"/>
      <c r="AO41" s="392"/>
      <c r="AP41" s="393"/>
      <c r="AQ41" s="393"/>
      <c r="AR41" s="393"/>
      <c r="AS41" s="393"/>
      <c r="AT41" s="393"/>
      <c r="AU41" s="393"/>
      <c r="AV41" s="393"/>
      <c r="AW41" s="393"/>
      <c r="AX41" s="393"/>
      <c r="AY41" s="393"/>
      <c r="AZ41" s="393"/>
      <c r="BA41" s="393"/>
      <c r="BB41" s="393"/>
      <c r="BC41" s="393"/>
      <c r="BD41" s="393"/>
      <c r="BE41" s="393"/>
      <c r="BF41" s="393"/>
      <c r="BG41" s="394"/>
      <c r="BH41" s="28">
        <f t="shared" si="2"/>
      </c>
      <c r="BI41" s="28">
        <f>IF(ISERROR(VLOOKUP(BH41,'単価設定'!$G$3:$K$7,2,FALSE)),"",VLOOKUP(BH41,'単価設定'!$G$3:$K$7,2,FALSE))</f>
      </c>
      <c r="BJ41" s="26">
        <f>IF(BI41&lt;&gt;"",IF(COUNTIF(BI$12:BI41,BI41)=1,ROW(),""),"")</f>
      </c>
      <c r="BK41" s="26">
        <f t="shared" si="0"/>
      </c>
      <c r="BO41" s="500"/>
      <c r="BP41" s="501"/>
      <c r="BQ41" s="502"/>
      <c r="BR41" s="522" t="s">
        <v>80</v>
      </c>
      <c r="BS41" s="523"/>
      <c r="BT41" s="523"/>
      <c r="BU41" s="523"/>
      <c r="BV41" s="523"/>
      <c r="BW41" s="523"/>
      <c r="BX41" s="523"/>
      <c r="BY41" s="523"/>
      <c r="BZ41" s="523"/>
      <c r="CA41" s="523"/>
      <c r="CB41" s="523"/>
      <c r="CC41" s="523"/>
      <c r="CD41" s="523"/>
      <c r="CE41" s="523"/>
      <c r="CF41" s="523"/>
      <c r="CG41" s="523"/>
      <c r="CH41" s="523"/>
      <c r="CI41" s="523"/>
      <c r="CJ41" s="523"/>
      <c r="CK41" s="523"/>
      <c r="CL41" s="523"/>
      <c r="CM41" s="523"/>
      <c r="CN41" s="523"/>
      <c r="CO41" s="523"/>
      <c r="CP41" s="523"/>
      <c r="CQ41" s="523"/>
      <c r="CR41" s="523"/>
      <c r="CS41" s="523"/>
      <c r="CT41" s="523"/>
      <c r="CU41" s="523"/>
      <c r="CV41" s="523"/>
      <c r="CW41" s="523"/>
      <c r="CX41" s="523"/>
      <c r="CY41" s="524"/>
      <c r="CZ41" s="525"/>
      <c r="DA41" s="526"/>
      <c r="DB41" s="526"/>
      <c r="DC41" s="526"/>
      <c r="DD41" s="526"/>
      <c r="DE41" s="526"/>
      <c r="DF41" s="526"/>
      <c r="DG41" s="526"/>
      <c r="DH41" s="526"/>
      <c r="DI41" s="526"/>
      <c r="DJ41" s="526"/>
      <c r="DK41" s="527"/>
      <c r="DL41" s="510"/>
      <c r="DM41" s="511"/>
      <c r="DN41" s="511"/>
      <c r="DO41" s="511"/>
      <c r="DP41" s="511"/>
      <c r="DQ41" s="511"/>
      <c r="DR41" s="511"/>
      <c r="DS41" s="511"/>
      <c r="DT41" s="511"/>
      <c r="DU41" s="511"/>
      <c r="DV41" s="511"/>
      <c r="DW41" s="511"/>
      <c r="DX41" s="511"/>
      <c r="DY41" s="511"/>
      <c r="DZ41" s="511"/>
      <c r="EA41" s="511"/>
      <c r="EB41" s="511"/>
      <c r="EC41" s="511"/>
      <c r="ED41" s="511"/>
      <c r="EE41" s="511"/>
      <c r="EF41" s="511"/>
      <c r="EG41" s="511"/>
      <c r="EH41" s="511"/>
      <c r="EI41" s="511"/>
      <c r="EJ41" s="511"/>
      <c r="EK41" s="511"/>
      <c r="EL41" s="512"/>
      <c r="EO41" s="28">
        <f t="shared" si="3"/>
        <v>0</v>
      </c>
    </row>
    <row r="42" spans="1:145" ht="18" customHeight="1" thickBot="1">
      <c r="A42" s="533"/>
      <c r="B42" s="534"/>
      <c r="C42" s="534"/>
      <c r="D42" s="535">
        <f>IF(A42&lt;&gt;"",TEXT(DATE(YEAR('請求書'!$D$20),MONTH('請求書'!$D$20),$A42),"AAA"),"")</f>
      </c>
      <c r="E42" s="536"/>
      <c r="F42" s="537"/>
      <c r="G42" s="538"/>
      <c r="H42" s="539"/>
      <c r="I42" s="539"/>
      <c r="J42" s="539"/>
      <c r="K42" s="539"/>
      <c r="L42" s="539"/>
      <c r="M42" s="539"/>
      <c r="N42" s="539"/>
      <c r="O42" s="539"/>
      <c r="P42" s="539"/>
      <c r="Q42" s="539"/>
      <c r="R42" s="539"/>
      <c r="S42" s="540">
        <f t="shared" si="1"/>
        <v>0</v>
      </c>
      <c r="T42" s="541"/>
      <c r="U42" s="541"/>
      <c r="V42" s="541"/>
      <c r="W42" s="542"/>
      <c r="X42" s="543"/>
      <c r="Y42" s="543"/>
      <c r="Z42" s="543"/>
      <c r="AA42" s="543"/>
      <c r="AB42" s="543"/>
      <c r="AC42" s="543"/>
      <c r="AD42" s="543"/>
      <c r="AE42" s="560"/>
      <c r="AF42" s="543"/>
      <c r="AG42" s="543"/>
      <c r="AH42" s="543"/>
      <c r="AI42" s="561"/>
      <c r="AJ42" s="381"/>
      <c r="AK42" s="382"/>
      <c r="AL42" s="382"/>
      <c r="AM42" s="382"/>
      <c r="AN42" s="383"/>
      <c r="AO42" s="562"/>
      <c r="AP42" s="563"/>
      <c r="AQ42" s="563"/>
      <c r="AR42" s="563"/>
      <c r="AS42" s="563"/>
      <c r="AT42" s="563"/>
      <c r="AU42" s="563"/>
      <c r="AV42" s="563"/>
      <c r="AW42" s="563"/>
      <c r="AX42" s="563"/>
      <c r="AY42" s="563"/>
      <c r="AZ42" s="563"/>
      <c r="BA42" s="563"/>
      <c r="BB42" s="563"/>
      <c r="BC42" s="563"/>
      <c r="BD42" s="563"/>
      <c r="BE42" s="563"/>
      <c r="BF42" s="563"/>
      <c r="BG42" s="564"/>
      <c r="BH42" s="28">
        <f t="shared" si="2"/>
      </c>
      <c r="BI42" s="28">
        <f>IF(ISERROR(VLOOKUP(BH42,'単価設定'!$G$3:$K$7,2,FALSE)),"",VLOOKUP(BH42,'単価設定'!$G$3:$K$7,2,FALSE))</f>
      </c>
      <c r="BJ42" s="26">
        <f>IF(BI42&lt;&gt;"",IF(COUNTIF(BI$12:BI42,BI42)=1,ROW(),""),"")</f>
      </c>
      <c r="BK42" s="26">
        <f t="shared" si="0"/>
      </c>
      <c r="EO42" s="28">
        <f t="shared" si="3"/>
        <v>0</v>
      </c>
    </row>
    <row r="43" spans="1:145" ht="18" customHeight="1" thickBot="1" thickTop="1">
      <c r="A43" s="528" t="s">
        <v>27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30">
        <f>SUM(S12:S42)</f>
        <v>0.4166666666666666</v>
      </c>
      <c r="T43" s="530"/>
      <c r="U43" s="530"/>
      <c r="V43" s="530"/>
      <c r="W43" s="530"/>
      <c r="X43" s="531">
        <f>SUM(X12:X42)</f>
        <v>2</v>
      </c>
      <c r="Y43" s="531"/>
      <c r="Z43" s="531"/>
      <c r="AA43" s="532"/>
      <c r="AB43" s="531">
        <f>SUM(AB12:AB42)</f>
        <v>2</v>
      </c>
      <c r="AC43" s="532"/>
      <c r="AD43" s="532"/>
      <c r="AE43" s="565"/>
      <c r="AF43" s="531">
        <f>SUM(AF12:AF42)</f>
        <v>5</v>
      </c>
      <c r="AG43" s="532"/>
      <c r="AH43" s="532"/>
      <c r="AI43" s="566"/>
      <c r="AJ43" s="567"/>
      <c r="AK43" s="568"/>
      <c r="AL43" s="568"/>
      <c r="AM43" s="568"/>
      <c r="AN43" s="568"/>
      <c r="AO43" s="568"/>
      <c r="AP43" s="568"/>
      <c r="AQ43" s="568"/>
      <c r="AR43" s="568"/>
      <c r="AS43" s="568"/>
      <c r="AT43" s="568"/>
      <c r="AU43" s="568"/>
      <c r="AV43" s="568"/>
      <c r="AW43" s="568"/>
      <c r="AX43" s="568"/>
      <c r="AY43" s="568"/>
      <c r="AZ43" s="568"/>
      <c r="BA43" s="568"/>
      <c r="BB43" s="568"/>
      <c r="BC43" s="568"/>
      <c r="BD43" s="568"/>
      <c r="BE43" s="568"/>
      <c r="BF43" s="568"/>
      <c r="BG43" s="569"/>
      <c r="BN43" s="23"/>
      <c r="BO43" s="23"/>
      <c r="BP43" s="23"/>
      <c r="BQ43" s="549" t="s">
        <v>81</v>
      </c>
      <c r="BR43" s="550"/>
      <c r="BS43" s="550"/>
      <c r="BT43" s="550"/>
      <c r="BU43" s="550"/>
      <c r="BV43" s="550"/>
      <c r="BW43" s="550"/>
      <c r="BX43" s="550"/>
      <c r="BY43" s="550"/>
      <c r="BZ43" s="550"/>
      <c r="CA43" s="550"/>
      <c r="CB43" s="550"/>
      <c r="CC43" s="550"/>
      <c r="CD43" s="550"/>
      <c r="CE43" s="550"/>
      <c r="CF43" s="550"/>
      <c r="CG43" s="550"/>
      <c r="CH43" s="550"/>
      <c r="CI43" s="550"/>
      <c r="CJ43" s="550"/>
      <c r="CK43" s="550"/>
      <c r="CL43" s="550"/>
      <c r="CM43" s="550"/>
      <c r="CN43" s="550"/>
      <c r="CO43" s="550"/>
      <c r="CP43" s="550"/>
      <c r="CQ43" s="550"/>
      <c r="CR43" s="550"/>
      <c r="CS43" s="550"/>
      <c r="CT43" s="550"/>
      <c r="CU43" s="550"/>
      <c r="CV43" s="550"/>
      <c r="CW43" s="550"/>
      <c r="CX43" s="550"/>
      <c r="CY43" s="550"/>
      <c r="CZ43" s="550"/>
      <c r="DA43" s="550"/>
      <c r="DB43" s="550"/>
      <c r="DC43" s="551"/>
      <c r="DD43" s="553">
        <f>IF(ISERROR(CZ39),0,CZ39)-IF(ISERROR(CZ40),0,CZ40)-IF(ISERROR(CZ41),0,CZ41)</f>
        <v>17750</v>
      </c>
      <c r="DE43" s="314"/>
      <c r="DF43" s="314"/>
      <c r="DG43" s="554"/>
      <c r="DH43" s="554"/>
      <c r="DI43" s="554"/>
      <c r="DJ43" s="554"/>
      <c r="DK43" s="554"/>
      <c r="DL43" s="554"/>
      <c r="DM43" s="554"/>
      <c r="DN43" s="554"/>
      <c r="DO43" s="554"/>
      <c r="DP43" s="554"/>
      <c r="DQ43" s="554"/>
      <c r="DR43" s="554"/>
      <c r="DS43" s="554"/>
      <c r="DT43" s="554"/>
      <c r="DU43" s="555"/>
      <c r="EO43" s="28"/>
    </row>
    <row r="44" spans="1:142" ht="18" customHeight="1" thickBo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N44" s="23"/>
      <c r="BO44" s="23"/>
      <c r="BP44" s="23"/>
      <c r="BQ44" s="552"/>
      <c r="BR44" s="511"/>
      <c r="BS44" s="511"/>
      <c r="BT44" s="511"/>
      <c r="BU44" s="511"/>
      <c r="BV44" s="511"/>
      <c r="BW44" s="511"/>
      <c r="BX44" s="511"/>
      <c r="BY44" s="511"/>
      <c r="BZ44" s="511"/>
      <c r="CA44" s="511"/>
      <c r="CB44" s="511"/>
      <c r="CC44" s="511"/>
      <c r="CD44" s="511"/>
      <c r="CE44" s="511"/>
      <c r="CF44" s="511"/>
      <c r="CG44" s="511"/>
      <c r="CH44" s="511"/>
      <c r="CI44" s="511"/>
      <c r="CJ44" s="511"/>
      <c r="CK44" s="511"/>
      <c r="CL44" s="511"/>
      <c r="CM44" s="511"/>
      <c r="CN44" s="511"/>
      <c r="CO44" s="511"/>
      <c r="CP44" s="511"/>
      <c r="CQ44" s="511"/>
      <c r="CR44" s="511"/>
      <c r="CS44" s="511"/>
      <c r="CT44" s="511"/>
      <c r="CU44" s="511"/>
      <c r="CV44" s="511"/>
      <c r="CW44" s="511"/>
      <c r="CX44" s="511"/>
      <c r="CY44" s="511"/>
      <c r="CZ44" s="511"/>
      <c r="DA44" s="511"/>
      <c r="DB44" s="511"/>
      <c r="DC44" s="512"/>
      <c r="DD44" s="405"/>
      <c r="DE44" s="406"/>
      <c r="DF44" s="406"/>
      <c r="DG44" s="556"/>
      <c r="DH44" s="556"/>
      <c r="DI44" s="556"/>
      <c r="DJ44" s="556"/>
      <c r="DK44" s="556"/>
      <c r="DL44" s="556"/>
      <c r="DM44" s="556"/>
      <c r="DN44" s="556"/>
      <c r="DO44" s="556"/>
      <c r="DP44" s="556"/>
      <c r="DQ44" s="556"/>
      <c r="DR44" s="556"/>
      <c r="DS44" s="556"/>
      <c r="DT44" s="556"/>
      <c r="DU44" s="557"/>
      <c r="DW44" s="558"/>
      <c r="DX44" s="544"/>
      <c r="DY44" s="544">
        <v>1</v>
      </c>
      <c r="DZ44" s="544"/>
      <c r="EA44" s="546" t="s">
        <v>28</v>
      </c>
      <c r="EB44" s="547"/>
      <c r="EC44" s="547"/>
      <c r="ED44" s="559"/>
      <c r="EE44" s="544"/>
      <c r="EF44" s="544"/>
      <c r="EG44" s="544">
        <v>1</v>
      </c>
      <c r="EH44" s="545"/>
      <c r="EI44" s="546" t="s">
        <v>82</v>
      </c>
      <c r="EJ44" s="547"/>
      <c r="EK44" s="547"/>
      <c r="EL44" s="548"/>
    </row>
    <row r="45" spans="1:108" ht="18" customHeight="1">
      <c r="A45" s="61"/>
      <c r="B45" s="61"/>
      <c r="C45" s="61"/>
      <c r="D45" s="61"/>
      <c r="E45" s="61"/>
      <c r="F45" s="61"/>
      <c r="G45" s="61"/>
      <c r="H45" s="61"/>
      <c r="I45" s="60"/>
      <c r="J45" s="60"/>
      <c r="K45" s="60"/>
      <c r="L45" s="60"/>
      <c r="M45" s="60"/>
      <c r="N45" s="60"/>
      <c r="O45" s="60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0"/>
      <c r="AA45" s="60"/>
      <c r="AB45" s="60"/>
      <c r="AC45" s="60"/>
      <c r="AD45" s="60"/>
      <c r="AE45" s="60"/>
      <c r="AF45" s="60"/>
      <c r="AG45" s="61"/>
      <c r="AH45" s="61"/>
      <c r="AI45" s="61"/>
      <c r="AJ45" s="61"/>
      <c r="AK45" s="60"/>
      <c r="AL45" s="61"/>
      <c r="AM45" s="61"/>
      <c r="AN45" s="61"/>
      <c r="AO45" s="61"/>
      <c r="AP45" s="61"/>
      <c r="AQ45" s="60"/>
      <c r="AR45" s="60"/>
      <c r="AS45" s="60"/>
      <c r="AT45" s="60"/>
      <c r="AU45" s="60"/>
      <c r="AV45" s="60"/>
      <c r="AW45" s="60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DD45" s="21">
        <f>IF(DD43&lt;&gt;0,1,0)</f>
        <v>1</v>
      </c>
    </row>
    <row r="46" spans="1:59" ht="14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</row>
    <row r="47" spans="1:144" ht="13.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2"/>
      <c r="AK47" s="63"/>
      <c r="AL47" s="63"/>
      <c r="AM47" s="63"/>
      <c r="AN47" s="63"/>
      <c r="AO47" s="62"/>
      <c r="AP47" s="62"/>
      <c r="AQ47" s="62"/>
      <c r="AR47" s="62"/>
      <c r="AS47" s="62"/>
      <c r="AT47" s="62"/>
      <c r="AU47" s="62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</row>
    <row r="48" spans="1:144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2"/>
      <c r="AK48" s="63"/>
      <c r="AL48" s="63"/>
      <c r="AM48" s="63"/>
      <c r="AN48" s="63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</row>
    <row r="49" spans="36:59" ht="13.5">
      <c r="AJ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</row>
  </sheetData>
  <sheetProtection sheet="1"/>
  <mergeCells count="533">
    <mergeCell ref="EG44:EH44"/>
    <mergeCell ref="EI44:EL44"/>
    <mergeCell ref="BQ43:DC44"/>
    <mergeCell ref="DD43:DU44"/>
    <mergeCell ref="DW44:DX44"/>
    <mergeCell ref="DY44:DZ44"/>
    <mergeCell ref="EA44:ED44"/>
    <mergeCell ref="EE44:EF44"/>
    <mergeCell ref="AB42:AE42"/>
    <mergeCell ref="AF42:AI42"/>
    <mergeCell ref="AJ42:AN42"/>
    <mergeCell ref="AO42:BG42"/>
    <mergeCell ref="A43:R43"/>
    <mergeCell ref="S43:W43"/>
    <mergeCell ref="X43:AA43"/>
    <mergeCell ref="AB43:AE43"/>
    <mergeCell ref="AF43:AI43"/>
    <mergeCell ref="AJ43:BG43"/>
    <mergeCell ref="A42:C42"/>
    <mergeCell ref="D42:F42"/>
    <mergeCell ref="G42:L42"/>
    <mergeCell ref="M42:R42"/>
    <mergeCell ref="S42:W42"/>
    <mergeCell ref="X42:AA42"/>
    <mergeCell ref="AB41:AE41"/>
    <mergeCell ref="AF41:AI41"/>
    <mergeCell ref="AJ41:AN41"/>
    <mergeCell ref="AO41:BG41"/>
    <mergeCell ref="BR41:CY41"/>
    <mergeCell ref="CZ41:DK41"/>
    <mergeCell ref="A41:C41"/>
    <mergeCell ref="D41:F41"/>
    <mergeCell ref="G41:L41"/>
    <mergeCell ref="M41:R41"/>
    <mergeCell ref="S41:W41"/>
    <mergeCell ref="X41:AA41"/>
    <mergeCell ref="AB40:AE40"/>
    <mergeCell ref="AF40:AI40"/>
    <mergeCell ref="AJ40:AN40"/>
    <mergeCell ref="AO40:BG40"/>
    <mergeCell ref="BR40:CY40"/>
    <mergeCell ref="CZ40:DK40"/>
    <mergeCell ref="A40:C40"/>
    <mergeCell ref="D40:F40"/>
    <mergeCell ref="G40:L40"/>
    <mergeCell ref="M40:R40"/>
    <mergeCell ref="S40:W40"/>
    <mergeCell ref="X40:AA40"/>
    <mergeCell ref="AB39:AE39"/>
    <mergeCell ref="AF39:AI39"/>
    <mergeCell ref="AJ39:AN39"/>
    <mergeCell ref="AO39:BG39"/>
    <mergeCell ref="BR39:CY39"/>
    <mergeCell ref="CZ39:DK39"/>
    <mergeCell ref="DL38:EL38"/>
    <mergeCell ref="DL39:EL39"/>
    <mergeCell ref="DL40:EL40"/>
    <mergeCell ref="DL41:EL41"/>
    <mergeCell ref="A39:C39"/>
    <mergeCell ref="D39:F39"/>
    <mergeCell ref="G39:L39"/>
    <mergeCell ref="M39:R39"/>
    <mergeCell ref="S39:W39"/>
    <mergeCell ref="X39:AA39"/>
    <mergeCell ref="AF38:AI38"/>
    <mergeCell ref="AJ38:AN38"/>
    <mergeCell ref="AO38:BG38"/>
    <mergeCell ref="BO38:BQ41"/>
    <mergeCell ref="BR38:CY38"/>
    <mergeCell ref="CZ38:DK38"/>
    <mergeCell ref="AF37:AI37"/>
    <mergeCell ref="AJ37:AN37"/>
    <mergeCell ref="AO37:BG37"/>
    <mergeCell ref="A38:C38"/>
    <mergeCell ref="D38:F38"/>
    <mergeCell ref="G38:L38"/>
    <mergeCell ref="M38:R38"/>
    <mergeCell ref="S38:W38"/>
    <mergeCell ref="X38:AA38"/>
    <mergeCell ref="AB38:AE38"/>
    <mergeCell ref="DK36:DV36"/>
    <mergeCell ref="DW36:EH36"/>
    <mergeCell ref="EI36:EL36"/>
    <mergeCell ref="A37:C37"/>
    <mergeCell ref="D37:F37"/>
    <mergeCell ref="G37:L37"/>
    <mergeCell ref="M37:R37"/>
    <mergeCell ref="S37:W37"/>
    <mergeCell ref="X37:AA37"/>
    <mergeCell ref="AB37:AE37"/>
    <mergeCell ref="X36:AA36"/>
    <mergeCell ref="AB36:AE36"/>
    <mergeCell ref="AF36:AI36"/>
    <mergeCell ref="AJ36:AN36"/>
    <mergeCell ref="AO36:BG36"/>
    <mergeCell ref="BO36:DJ36"/>
    <mergeCell ref="CW35:DF35"/>
    <mergeCell ref="DG35:DJ35"/>
    <mergeCell ref="DK35:DV35"/>
    <mergeCell ref="DW35:EH35"/>
    <mergeCell ref="EI35:EL35"/>
    <mergeCell ref="A36:C36"/>
    <mergeCell ref="D36:F36"/>
    <mergeCell ref="G36:L36"/>
    <mergeCell ref="M36:R36"/>
    <mergeCell ref="S36:W36"/>
    <mergeCell ref="AB35:AE35"/>
    <mergeCell ref="AF35:AI35"/>
    <mergeCell ref="AJ35:AN35"/>
    <mergeCell ref="AO35:BG35"/>
    <mergeCell ref="BR35:CH35"/>
    <mergeCell ref="CI35:CV35"/>
    <mergeCell ref="A35:C35"/>
    <mergeCell ref="D35:F35"/>
    <mergeCell ref="G35:L35"/>
    <mergeCell ref="M35:R35"/>
    <mergeCell ref="S35:W35"/>
    <mergeCell ref="X35:AA35"/>
    <mergeCell ref="CI34:CV34"/>
    <mergeCell ref="CW34:DF34"/>
    <mergeCell ref="DG34:DJ34"/>
    <mergeCell ref="DK34:DV34"/>
    <mergeCell ref="DW34:EH34"/>
    <mergeCell ref="EI34:EL34"/>
    <mergeCell ref="X34:AA34"/>
    <mergeCell ref="AB34:AE34"/>
    <mergeCell ref="AF34:AI34"/>
    <mergeCell ref="AJ34:AN34"/>
    <mergeCell ref="AO34:BG34"/>
    <mergeCell ref="BR34:CH34"/>
    <mergeCell ref="CW33:DF33"/>
    <mergeCell ref="DG33:DJ33"/>
    <mergeCell ref="DK33:DV33"/>
    <mergeCell ref="DW33:EH33"/>
    <mergeCell ref="EI33:EL33"/>
    <mergeCell ref="A34:C34"/>
    <mergeCell ref="D34:F34"/>
    <mergeCell ref="G34:L34"/>
    <mergeCell ref="M34:R34"/>
    <mergeCell ref="S34:W34"/>
    <mergeCell ref="AB33:AE33"/>
    <mergeCell ref="AF33:AI33"/>
    <mergeCell ref="AJ33:AN33"/>
    <mergeCell ref="AO33:BG33"/>
    <mergeCell ref="BR33:CH33"/>
    <mergeCell ref="CI33:CV33"/>
    <mergeCell ref="A33:C33"/>
    <mergeCell ref="D33:F33"/>
    <mergeCell ref="G33:L33"/>
    <mergeCell ref="M33:R33"/>
    <mergeCell ref="S33:W33"/>
    <mergeCell ref="X33:AA33"/>
    <mergeCell ref="CI32:CV32"/>
    <mergeCell ref="CW32:DF32"/>
    <mergeCell ref="DG32:DJ32"/>
    <mergeCell ref="DK32:DV32"/>
    <mergeCell ref="DW32:EH32"/>
    <mergeCell ref="EI32:EL32"/>
    <mergeCell ref="X32:AA32"/>
    <mergeCell ref="AB32:AE32"/>
    <mergeCell ref="AF32:AI32"/>
    <mergeCell ref="AJ32:AN32"/>
    <mergeCell ref="AO32:BG32"/>
    <mergeCell ref="BR32:CH32"/>
    <mergeCell ref="CW31:DF31"/>
    <mergeCell ref="DG31:DJ31"/>
    <mergeCell ref="DK31:DV31"/>
    <mergeCell ref="DW31:EH31"/>
    <mergeCell ref="EI31:EL31"/>
    <mergeCell ref="A32:C32"/>
    <mergeCell ref="D32:F32"/>
    <mergeCell ref="G32:L32"/>
    <mergeCell ref="M32:R32"/>
    <mergeCell ref="S32:W32"/>
    <mergeCell ref="AB31:AE31"/>
    <mergeCell ref="AF31:AI31"/>
    <mergeCell ref="AJ31:AN31"/>
    <mergeCell ref="AO31:BG31"/>
    <mergeCell ref="BR31:CH31"/>
    <mergeCell ref="CI31:CV31"/>
    <mergeCell ref="A31:C31"/>
    <mergeCell ref="D31:F31"/>
    <mergeCell ref="G31:L31"/>
    <mergeCell ref="M31:R31"/>
    <mergeCell ref="S31:W31"/>
    <mergeCell ref="X31:AA31"/>
    <mergeCell ref="CI30:CV30"/>
    <mergeCell ref="CW30:DF30"/>
    <mergeCell ref="DG30:DJ30"/>
    <mergeCell ref="DK30:DV30"/>
    <mergeCell ref="DW30:EH30"/>
    <mergeCell ref="EI30:EL30"/>
    <mergeCell ref="X30:AA30"/>
    <mergeCell ref="AB30:AE30"/>
    <mergeCell ref="AF30:AI30"/>
    <mergeCell ref="AJ30:AN30"/>
    <mergeCell ref="AO30:BG30"/>
    <mergeCell ref="BR30:CH30"/>
    <mergeCell ref="CW29:DF29"/>
    <mergeCell ref="DG29:DJ29"/>
    <mergeCell ref="DK29:DV29"/>
    <mergeCell ref="DW29:EH29"/>
    <mergeCell ref="EI29:EL29"/>
    <mergeCell ref="A30:C30"/>
    <mergeCell ref="D30:F30"/>
    <mergeCell ref="G30:L30"/>
    <mergeCell ref="M30:R30"/>
    <mergeCell ref="S30:W30"/>
    <mergeCell ref="AB29:AE29"/>
    <mergeCell ref="AF29:AI29"/>
    <mergeCell ref="AJ29:AN29"/>
    <mergeCell ref="AO29:BG29"/>
    <mergeCell ref="BR29:CH29"/>
    <mergeCell ref="CI29:CV29"/>
    <mergeCell ref="A29:C29"/>
    <mergeCell ref="D29:F29"/>
    <mergeCell ref="G29:L29"/>
    <mergeCell ref="M29:R29"/>
    <mergeCell ref="S29:W29"/>
    <mergeCell ref="X29:AA29"/>
    <mergeCell ref="CI28:CV28"/>
    <mergeCell ref="CW28:DF28"/>
    <mergeCell ref="DG28:DJ28"/>
    <mergeCell ref="DK28:DV28"/>
    <mergeCell ref="DW28:EH28"/>
    <mergeCell ref="EI28:EL28"/>
    <mergeCell ref="X28:AA28"/>
    <mergeCell ref="AB28:AE28"/>
    <mergeCell ref="AF28:AI28"/>
    <mergeCell ref="AJ28:AN28"/>
    <mergeCell ref="AO28:BG28"/>
    <mergeCell ref="BR28:CH28"/>
    <mergeCell ref="CW27:DF27"/>
    <mergeCell ref="DG27:DJ27"/>
    <mergeCell ref="DK27:DV27"/>
    <mergeCell ref="DW27:EH27"/>
    <mergeCell ref="EI27:EL27"/>
    <mergeCell ref="A28:C28"/>
    <mergeCell ref="D28:F28"/>
    <mergeCell ref="G28:L28"/>
    <mergeCell ref="M28:R28"/>
    <mergeCell ref="S28:W28"/>
    <mergeCell ref="AB27:AE27"/>
    <mergeCell ref="AF27:AI27"/>
    <mergeCell ref="AJ27:AN27"/>
    <mergeCell ref="AO27:BG27"/>
    <mergeCell ref="BR27:CH27"/>
    <mergeCell ref="CI27:CV27"/>
    <mergeCell ref="A27:C27"/>
    <mergeCell ref="D27:F27"/>
    <mergeCell ref="G27:L27"/>
    <mergeCell ref="M27:R27"/>
    <mergeCell ref="S27:W27"/>
    <mergeCell ref="X27:AA27"/>
    <mergeCell ref="CI26:CV26"/>
    <mergeCell ref="CW26:DF26"/>
    <mergeCell ref="DG26:DJ26"/>
    <mergeCell ref="DK26:DV26"/>
    <mergeCell ref="DW26:EH26"/>
    <mergeCell ref="EI26:EL26"/>
    <mergeCell ref="X26:AA26"/>
    <mergeCell ref="AB26:AE26"/>
    <mergeCell ref="AF26:AI26"/>
    <mergeCell ref="AJ26:AN26"/>
    <mergeCell ref="AO26:BG26"/>
    <mergeCell ref="BR26:CH26"/>
    <mergeCell ref="CW25:DF25"/>
    <mergeCell ref="DG25:DJ25"/>
    <mergeCell ref="DK25:DV25"/>
    <mergeCell ref="DW25:EH25"/>
    <mergeCell ref="EI25:EL25"/>
    <mergeCell ref="A26:C26"/>
    <mergeCell ref="D26:F26"/>
    <mergeCell ref="G26:L26"/>
    <mergeCell ref="M26:R26"/>
    <mergeCell ref="S26:W26"/>
    <mergeCell ref="AB25:AE25"/>
    <mergeCell ref="AF25:AI25"/>
    <mergeCell ref="AJ25:AN25"/>
    <mergeCell ref="AO25:BG25"/>
    <mergeCell ref="BR25:CH25"/>
    <mergeCell ref="CI25:CV25"/>
    <mergeCell ref="A25:C25"/>
    <mergeCell ref="D25:F25"/>
    <mergeCell ref="G25:L25"/>
    <mergeCell ref="M25:R25"/>
    <mergeCell ref="S25:W25"/>
    <mergeCell ref="X25:AA25"/>
    <mergeCell ref="CW24:DF24"/>
    <mergeCell ref="DG24:DJ24"/>
    <mergeCell ref="DK24:DV24"/>
    <mergeCell ref="DW24:EH24"/>
    <mergeCell ref="EI24:EL24"/>
    <mergeCell ref="EM24:EN24"/>
    <mergeCell ref="AB24:AE24"/>
    <mergeCell ref="AF24:AI24"/>
    <mergeCell ref="AJ24:AN24"/>
    <mergeCell ref="AO24:BG24"/>
    <mergeCell ref="BR24:CH24"/>
    <mergeCell ref="CI24:CV24"/>
    <mergeCell ref="A24:C24"/>
    <mergeCell ref="D24:F24"/>
    <mergeCell ref="G24:L24"/>
    <mergeCell ref="M24:R24"/>
    <mergeCell ref="S24:W24"/>
    <mergeCell ref="X24:AA24"/>
    <mergeCell ref="CI23:CV23"/>
    <mergeCell ref="CW23:DF23"/>
    <mergeCell ref="DG23:DJ23"/>
    <mergeCell ref="DK23:DV23"/>
    <mergeCell ref="DW23:EH23"/>
    <mergeCell ref="EI23:EL23"/>
    <mergeCell ref="X23:AA23"/>
    <mergeCell ref="AB23:AE23"/>
    <mergeCell ref="AF23:AI23"/>
    <mergeCell ref="AJ23:AN23"/>
    <mergeCell ref="AO23:BG23"/>
    <mergeCell ref="BR23:CH23"/>
    <mergeCell ref="CW22:DF22"/>
    <mergeCell ref="DG22:DJ22"/>
    <mergeCell ref="DK22:DV22"/>
    <mergeCell ref="DW22:EH22"/>
    <mergeCell ref="EI22:EL22"/>
    <mergeCell ref="A23:C23"/>
    <mergeCell ref="D23:F23"/>
    <mergeCell ref="G23:L23"/>
    <mergeCell ref="M23:R23"/>
    <mergeCell ref="S23:W23"/>
    <mergeCell ref="AB22:AE22"/>
    <mergeCell ref="AF22:AI22"/>
    <mergeCell ref="AJ22:AN22"/>
    <mergeCell ref="AO22:BG22"/>
    <mergeCell ref="BR22:CH22"/>
    <mergeCell ref="CI22:CV22"/>
    <mergeCell ref="A22:C22"/>
    <mergeCell ref="D22:F22"/>
    <mergeCell ref="G22:L22"/>
    <mergeCell ref="M22:R22"/>
    <mergeCell ref="S22:W22"/>
    <mergeCell ref="X22:AA22"/>
    <mergeCell ref="CI21:CV21"/>
    <mergeCell ref="CW21:DF21"/>
    <mergeCell ref="DG21:DJ21"/>
    <mergeCell ref="DK21:DV21"/>
    <mergeCell ref="DW21:EH21"/>
    <mergeCell ref="EI21:EL21"/>
    <mergeCell ref="A21:C21"/>
    <mergeCell ref="D21:F21"/>
    <mergeCell ref="G21:L21"/>
    <mergeCell ref="M21:R21"/>
    <mergeCell ref="S21:W21"/>
    <mergeCell ref="X21:AA21"/>
    <mergeCell ref="CI20:CV20"/>
    <mergeCell ref="CW20:DF20"/>
    <mergeCell ref="DG20:DJ20"/>
    <mergeCell ref="DK20:DV20"/>
    <mergeCell ref="DW20:EH20"/>
    <mergeCell ref="EI20:EL20"/>
    <mergeCell ref="AF20:AI20"/>
    <mergeCell ref="AJ20:AN20"/>
    <mergeCell ref="AO20:BG20"/>
    <mergeCell ref="BO20:BQ35"/>
    <mergeCell ref="BR20:CH20"/>
    <mergeCell ref="AB21:AE21"/>
    <mergeCell ref="AF21:AI21"/>
    <mergeCell ref="AJ21:AN21"/>
    <mergeCell ref="AO21:BG21"/>
    <mergeCell ref="BR21:CH21"/>
    <mergeCell ref="AF19:AI19"/>
    <mergeCell ref="AJ19:AN19"/>
    <mergeCell ref="AO19:BG19"/>
    <mergeCell ref="A20:C20"/>
    <mergeCell ref="D20:F20"/>
    <mergeCell ref="G20:L20"/>
    <mergeCell ref="M20:R20"/>
    <mergeCell ref="S20:W20"/>
    <mergeCell ref="X20:AA20"/>
    <mergeCell ref="AB20:AE20"/>
    <mergeCell ref="AJ18:AN18"/>
    <mergeCell ref="AO18:BG18"/>
    <mergeCell ref="CD18:CL18"/>
    <mergeCell ref="A19:C19"/>
    <mergeCell ref="D19:F19"/>
    <mergeCell ref="G19:L19"/>
    <mergeCell ref="M19:R19"/>
    <mergeCell ref="S19:W19"/>
    <mergeCell ref="X19:AA19"/>
    <mergeCell ref="AB19:AE19"/>
    <mergeCell ref="DR17:EB17"/>
    <mergeCell ref="EC17:EL17"/>
    <mergeCell ref="A18:C18"/>
    <mergeCell ref="D18:F18"/>
    <mergeCell ref="G18:L18"/>
    <mergeCell ref="M18:R18"/>
    <mergeCell ref="S18:W18"/>
    <mergeCell ref="X18:AA18"/>
    <mergeCell ref="AB18:AE18"/>
    <mergeCell ref="AF18:AI18"/>
    <mergeCell ref="AB17:AE17"/>
    <mergeCell ref="AF17:AI17"/>
    <mergeCell ref="AJ17:AN17"/>
    <mergeCell ref="AO17:BG17"/>
    <mergeCell ref="BO17:CC18"/>
    <mergeCell ref="CD17:CM17"/>
    <mergeCell ref="CM18:EL18"/>
    <mergeCell ref="CN17:DG17"/>
    <mergeCell ref="DH17:DO17"/>
    <mergeCell ref="DP17:DQ17"/>
    <mergeCell ref="AB16:AE16"/>
    <mergeCell ref="AF16:AI16"/>
    <mergeCell ref="AJ16:AN16"/>
    <mergeCell ref="AO16:BG16"/>
    <mergeCell ref="A17:C17"/>
    <mergeCell ref="D17:F17"/>
    <mergeCell ref="G17:L17"/>
    <mergeCell ref="M17:R17"/>
    <mergeCell ref="S17:W17"/>
    <mergeCell ref="X17:AA17"/>
    <mergeCell ref="A16:C16"/>
    <mergeCell ref="D16:F16"/>
    <mergeCell ref="G16:L16"/>
    <mergeCell ref="M16:R16"/>
    <mergeCell ref="S16:W16"/>
    <mergeCell ref="X16:AA16"/>
    <mergeCell ref="AB15:AE15"/>
    <mergeCell ref="AF15:AI15"/>
    <mergeCell ref="AJ15:AN15"/>
    <mergeCell ref="AO15:BG15"/>
    <mergeCell ref="BO15:CF15"/>
    <mergeCell ref="CG15:CP15"/>
    <mergeCell ref="AB14:AE14"/>
    <mergeCell ref="AF14:AI14"/>
    <mergeCell ref="AJ14:AN14"/>
    <mergeCell ref="AO14:BG14"/>
    <mergeCell ref="A15:C15"/>
    <mergeCell ref="D15:F15"/>
    <mergeCell ref="G15:L15"/>
    <mergeCell ref="M15:R15"/>
    <mergeCell ref="S15:W15"/>
    <mergeCell ref="X15:AA15"/>
    <mergeCell ref="AF13:AI13"/>
    <mergeCell ref="AJ13:AN13"/>
    <mergeCell ref="AO13:BG13"/>
    <mergeCell ref="BO13:CB13"/>
    <mergeCell ref="A14:C14"/>
    <mergeCell ref="D14:F14"/>
    <mergeCell ref="G14:L14"/>
    <mergeCell ref="M14:R14"/>
    <mergeCell ref="S14:W14"/>
    <mergeCell ref="X14:AA14"/>
    <mergeCell ref="AO12:BG12"/>
    <mergeCell ref="BO12:CB12"/>
    <mergeCell ref="CC12:CV13"/>
    <mergeCell ref="A13:C13"/>
    <mergeCell ref="D13:F13"/>
    <mergeCell ref="G13:L13"/>
    <mergeCell ref="M13:R13"/>
    <mergeCell ref="S13:W13"/>
    <mergeCell ref="X13:AA13"/>
    <mergeCell ref="AB13:AE13"/>
    <mergeCell ref="BO11:CB11"/>
    <mergeCell ref="A12:C12"/>
    <mergeCell ref="D12:F12"/>
    <mergeCell ref="G12:L12"/>
    <mergeCell ref="M12:R12"/>
    <mergeCell ref="S12:W12"/>
    <mergeCell ref="X12:AA12"/>
    <mergeCell ref="AB12:AE12"/>
    <mergeCell ref="AF12:AI12"/>
    <mergeCell ref="AJ12:AN12"/>
    <mergeCell ref="CZ9:DH14"/>
    <mergeCell ref="DI9:EL14"/>
    <mergeCell ref="G10:L11"/>
    <mergeCell ref="M10:R11"/>
    <mergeCell ref="S10:W11"/>
    <mergeCell ref="X10:AA11"/>
    <mergeCell ref="AB10:AE11"/>
    <mergeCell ref="AF10:AI11"/>
    <mergeCell ref="BO10:CB10"/>
    <mergeCell ref="CC10:CV11"/>
    <mergeCell ref="CX7:CY14"/>
    <mergeCell ref="CZ7:DH8"/>
    <mergeCell ref="DI7:EL8"/>
    <mergeCell ref="BO8:CB9"/>
    <mergeCell ref="CC8:CV9"/>
    <mergeCell ref="A9:C11"/>
    <mergeCell ref="D9:F11"/>
    <mergeCell ref="G9:AI9"/>
    <mergeCell ref="AJ9:AN11"/>
    <mergeCell ref="AO9:BG11"/>
    <mergeCell ref="CM6:CO6"/>
    <mergeCell ref="CP6:CR6"/>
    <mergeCell ref="BN7:BZ7"/>
    <mergeCell ref="CA7:CC7"/>
    <mergeCell ref="CD7:CF7"/>
    <mergeCell ref="CG7:CI7"/>
    <mergeCell ref="CJ7:CL7"/>
    <mergeCell ref="CM7:CO7"/>
    <mergeCell ref="CP7:CR7"/>
    <mergeCell ref="EC5:EE5"/>
    <mergeCell ref="EF5:EH5"/>
    <mergeCell ref="EI5:EL5"/>
    <mergeCell ref="A6:G7"/>
    <mergeCell ref="H6:R7"/>
    <mergeCell ref="S6:Y7"/>
    <mergeCell ref="Z6:AL7"/>
    <mergeCell ref="BN6:BZ6"/>
    <mergeCell ref="CA6:CC6"/>
    <mergeCell ref="CD6:CF6"/>
    <mergeCell ref="CM5:CO5"/>
    <mergeCell ref="CP5:CR5"/>
    <mergeCell ref="DO5:DS5"/>
    <mergeCell ref="DT5:DV5"/>
    <mergeCell ref="DW5:DY5"/>
    <mergeCell ref="DZ5:EB5"/>
    <mergeCell ref="AS5:BG7"/>
    <mergeCell ref="BN5:BZ5"/>
    <mergeCell ref="CA5:CC5"/>
    <mergeCell ref="CD5:CF5"/>
    <mergeCell ref="CG5:CI5"/>
    <mergeCell ref="CJ5:CL5"/>
    <mergeCell ref="CG6:CI6"/>
    <mergeCell ref="CJ6:CL6"/>
    <mergeCell ref="BN2:EL2"/>
    <mergeCell ref="BN3:EL4"/>
    <mergeCell ref="A4:F5"/>
    <mergeCell ref="G4:P5"/>
    <mergeCell ref="Q4:AA4"/>
    <mergeCell ref="AB4:AL5"/>
    <mergeCell ref="AM4:AW4"/>
    <mergeCell ref="AX4:BG4"/>
    <mergeCell ref="Q5:AA5"/>
    <mergeCell ref="AM5:AR7"/>
  </mergeCells>
  <printOptions/>
  <pageMargins left="0.7086614173228347" right="0.4330708661417323" top="0.3937007874015748" bottom="0.3937007874015748" header="0.5118110236220472" footer="0.5118110236220472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P49"/>
  <sheetViews>
    <sheetView showGridLines="0" view="pageBreakPreview" zoomScale="85" zoomScaleNormal="55" zoomScaleSheetLayoutView="85" zoomScalePageLayoutView="0" workbookViewId="0" topLeftCell="A1">
      <selection activeCell="BM1" sqref="BM1"/>
    </sheetView>
  </sheetViews>
  <sheetFormatPr defaultColWidth="1.57421875" defaultRowHeight="15"/>
  <cols>
    <col min="1" max="25" width="1.421875" style="28" customWidth="1"/>
    <col min="26" max="26" width="2.7109375" style="28" customWidth="1"/>
    <col min="27" max="30" width="1.421875" style="28" customWidth="1"/>
    <col min="31" max="31" width="1.57421875" style="28" customWidth="1"/>
    <col min="32" max="34" width="1.421875" style="28" customWidth="1"/>
    <col min="35" max="35" width="1.57421875" style="28" customWidth="1"/>
    <col min="36" max="49" width="1.421875" style="28" customWidth="1"/>
    <col min="50" max="50" width="1.57421875" style="28" customWidth="1"/>
    <col min="51" max="59" width="1.421875" style="28" customWidth="1"/>
    <col min="60" max="60" width="2.421875" style="28" hidden="1" customWidth="1"/>
    <col min="61" max="64" width="8.421875" style="28" hidden="1" customWidth="1"/>
    <col min="65" max="65" width="2.140625" style="26" customWidth="1"/>
    <col min="66" max="66" width="2.57421875" style="21" customWidth="1"/>
    <col min="67" max="68" width="2.00390625" style="21" customWidth="1"/>
    <col min="69" max="143" width="1.1484375" style="21" customWidth="1"/>
    <col min="144" max="144" width="5.28125" style="21" hidden="1" customWidth="1"/>
    <col min="145" max="145" width="10.57421875" style="26" hidden="1" customWidth="1"/>
    <col min="146" max="146" width="10.57421875" style="28" hidden="1" customWidth="1"/>
    <col min="147" max="202" width="1.421875" style="28" customWidth="1"/>
    <col min="203" max="203" width="2.7109375" style="28" customWidth="1"/>
    <col min="204" max="207" width="1.421875" style="28" customWidth="1"/>
    <col min="208" max="208" width="3.00390625" style="28" customWidth="1"/>
    <col min="209" max="211" width="1.421875" style="28" customWidth="1"/>
    <col min="212" max="212" width="3.00390625" style="28" customWidth="1"/>
    <col min="213" max="16384" width="1.421875" style="28" customWidth="1"/>
  </cols>
  <sheetData>
    <row r="1" spans="1:59" ht="18" customHeight="1">
      <c r="A1" s="27" t="str">
        <f>'基本設定'!M5</f>
        <v>第7号様式（第18条関係）</v>
      </c>
      <c r="B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65" t="str">
        <f>HYPERLINK("#"&amp;ADDRESS(IF(ISERROR(MATCH(INT($G$4),'受給者一覧'!$B:$B,0)),1,MATCH(INT($G$4),'受給者一覧'!$B:$B,0)),2,1,1,"受給者一覧"),"受給者一覧へ")</f>
        <v>受給者一覧へ</v>
      </c>
      <c r="AY1" s="65"/>
      <c r="AZ1" s="26"/>
      <c r="BA1" s="26"/>
      <c r="BB1" s="26"/>
      <c r="BC1" s="26"/>
      <c r="BD1" s="26"/>
      <c r="BE1" s="26"/>
      <c r="BF1" s="26"/>
      <c r="BG1" s="26"/>
    </row>
    <row r="2" spans="1:142" ht="18" customHeight="1">
      <c r="A2" s="26"/>
      <c r="B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9" t="str">
        <f>'基本設定'!Y5</f>
        <v>地域活動支援センター事業提供実績記録票</v>
      </c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6"/>
      <c r="AQ2" s="26"/>
      <c r="AR2" s="26"/>
      <c r="AS2" s="26"/>
      <c r="AT2" s="26"/>
      <c r="AU2" s="26"/>
      <c r="AV2" s="26"/>
      <c r="AW2" s="26"/>
      <c r="AX2" s="66">
        <f>'請求書'!D20</f>
        <v>44986</v>
      </c>
      <c r="AY2" s="26"/>
      <c r="AZ2" s="26"/>
      <c r="BA2" s="26"/>
      <c r="BB2" s="26"/>
      <c r="BC2" s="26"/>
      <c r="BD2" s="26"/>
      <c r="BE2" s="26"/>
      <c r="BF2" s="26"/>
      <c r="BG2" s="26"/>
      <c r="BN2" s="215" t="s">
        <v>49</v>
      </c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</row>
    <row r="3" spans="1:142" ht="18" customHeight="1" thickBot="1">
      <c r="A3" s="26"/>
      <c r="B3" s="26"/>
      <c r="C3" s="28" t="str">
        <f>'請求書'!$D$21&amp;'請求書'!$F$21&amp;'請求書'!$G$21&amp;'請求書'!$H$21&amp;'請求書'!$J$21&amp;'請求書'!$K$21&amp;'請求書'!$L$21</f>
        <v>令和05年03月分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N3" s="216" t="s">
        <v>50</v>
      </c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</row>
    <row r="4" spans="1:142" ht="18" customHeight="1" thickBot="1">
      <c r="A4" s="217" t="s">
        <v>169</v>
      </c>
      <c r="B4" s="218"/>
      <c r="C4" s="218"/>
      <c r="D4" s="218"/>
      <c r="E4" s="218"/>
      <c r="F4" s="218"/>
      <c r="G4" s="221" t="str">
        <f ca="1">TEXT(RIGHT(CELL("filename",G4),LEN(CELL("filename",G4))-FIND("]",CELL("filename",G4))),"0000000000")</f>
        <v>2320600002</v>
      </c>
      <c r="H4" s="222"/>
      <c r="I4" s="222"/>
      <c r="J4" s="222"/>
      <c r="K4" s="222"/>
      <c r="L4" s="222"/>
      <c r="M4" s="222"/>
      <c r="N4" s="222"/>
      <c r="O4" s="222"/>
      <c r="P4" s="223"/>
      <c r="Q4" s="227" t="s">
        <v>16</v>
      </c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8" t="str">
        <f>IF(VLOOKUP(INT($G$4),'受給者一覧'!$B$3:$AX$500,3,FALSE)="",VLOOKUP(INT($G$4),'受給者一覧'!$B$3:$AX$500,2,FALSE),VLOOKUP(INT($G$4),'受給者一覧'!$B$3:$AX$500,3,FALSE)&amp;CHAR(10)&amp;"("&amp;VLOOKUP(INT($G$4),'受給者一覧'!$B$3:$AX$500,2,FALSE)&amp;")")</f>
        <v>春日井　太郎12</v>
      </c>
      <c r="AC4" s="229"/>
      <c r="AD4" s="229"/>
      <c r="AE4" s="229"/>
      <c r="AF4" s="229"/>
      <c r="AG4" s="229"/>
      <c r="AH4" s="229"/>
      <c r="AI4" s="229"/>
      <c r="AJ4" s="229"/>
      <c r="AK4" s="229"/>
      <c r="AL4" s="230"/>
      <c r="AM4" s="218" t="s">
        <v>17</v>
      </c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34">
        <f>'請求書'!$S$9</f>
        <v>2367500000</v>
      </c>
      <c r="AY4" s="235"/>
      <c r="AZ4" s="235"/>
      <c r="BA4" s="235"/>
      <c r="BB4" s="235"/>
      <c r="BC4" s="235"/>
      <c r="BD4" s="235"/>
      <c r="BE4" s="235"/>
      <c r="BF4" s="235"/>
      <c r="BG4" s="236"/>
      <c r="BH4" s="59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</row>
    <row r="5" spans="1:142" ht="18" customHeight="1" thickBot="1">
      <c r="A5" s="219"/>
      <c r="B5" s="220"/>
      <c r="C5" s="220"/>
      <c r="D5" s="220"/>
      <c r="E5" s="220"/>
      <c r="F5" s="220"/>
      <c r="G5" s="224"/>
      <c r="H5" s="225"/>
      <c r="I5" s="225"/>
      <c r="J5" s="225"/>
      <c r="K5" s="225"/>
      <c r="L5" s="225"/>
      <c r="M5" s="225"/>
      <c r="N5" s="225"/>
      <c r="O5" s="225"/>
      <c r="P5" s="226"/>
      <c r="Q5" s="237" t="s">
        <v>18</v>
      </c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1"/>
      <c r="AC5" s="232"/>
      <c r="AD5" s="232"/>
      <c r="AE5" s="232"/>
      <c r="AF5" s="232"/>
      <c r="AG5" s="232"/>
      <c r="AH5" s="232"/>
      <c r="AI5" s="232"/>
      <c r="AJ5" s="232"/>
      <c r="AK5" s="232"/>
      <c r="AL5" s="233"/>
      <c r="AM5" s="220" t="s">
        <v>19</v>
      </c>
      <c r="AN5" s="220"/>
      <c r="AO5" s="220"/>
      <c r="AP5" s="220"/>
      <c r="AQ5" s="220"/>
      <c r="AR5" s="220"/>
      <c r="AS5" s="264" t="str">
        <f>'請求書'!$S$15</f>
        <v>〇〇地域活動支援センター　　　　　　　　
○○○○○○○○○○</v>
      </c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6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  <c r="DO5" s="263" t="str">
        <f>'請求書'!D21</f>
        <v>令和</v>
      </c>
      <c r="DP5" s="239"/>
      <c r="DQ5" s="239"/>
      <c r="DR5" s="239"/>
      <c r="DS5" s="239"/>
      <c r="DT5" s="239" t="str">
        <f>'請求書'!F21</f>
        <v>0</v>
      </c>
      <c r="DU5" s="239"/>
      <c r="DV5" s="239"/>
      <c r="DW5" s="239" t="str">
        <f>'請求書'!G21</f>
        <v>5</v>
      </c>
      <c r="DX5" s="239"/>
      <c r="DY5" s="239"/>
      <c r="DZ5" s="239" t="s">
        <v>39</v>
      </c>
      <c r="EA5" s="239"/>
      <c r="EB5" s="239"/>
      <c r="EC5" s="239" t="str">
        <f>'請求書'!J21</f>
        <v>0</v>
      </c>
      <c r="ED5" s="239"/>
      <c r="EE5" s="239"/>
      <c r="EF5" s="239" t="str">
        <f>'請求書'!K21</f>
        <v>3</v>
      </c>
      <c r="EG5" s="239"/>
      <c r="EH5" s="239"/>
      <c r="EI5" s="239" t="s">
        <v>51</v>
      </c>
      <c r="EJ5" s="239"/>
      <c r="EK5" s="239"/>
      <c r="EL5" s="240"/>
    </row>
    <row r="6" spans="1:96" ht="18" customHeight="1" thickBot="1">
      <c r="A6" s="241" t="s">
        <v>20</v>
      </c>
      <c r="B6" s="242"/>
      <c r="C6" s="242"/>
      <c r="D6" s="242"/>
      <c r="E6" s="242"/>
      <c r="F6" s="242"/>
      <c r="G6" s="243"/>
      <c r="H6" s="247" t="str">
        <f>VLOOKUP(INT($G$4),'受給者一覧'!$B$3:$AX$500,31,FALSE)&amp;"日"</f>
        <v>10日</v>
      </c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9" t="s">
        <v>21</v>
      </c>
      <c r="T6" s="250"/>
      <c r="U6" s="250"/>
      <c r="V6" s="250"/>
      <c r="W6" s="250"/>
      <c r="X6" s="250"/>
      <c r="Y6" s="251"/>
      <c r="Z6" s="255">
        <f>VLOOKUP(INT($G$4),'受給者一覧'!$B$3:$AX$500,4,FALSE)</f>
        <v>0</v>
      </c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7"/>
      <c r="AM6" s="220"/>
      <c r="AN6" s="220"/>
      <c r="AO6" s="220"/>
      <c r="AP6" s="220"/>
      <c r="AQ6" s="220"/>
      <c r="AR6" s="220"/>
      <c r="AS6" s="267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9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</row>
    <row r="7" spans="1:142" ht="18" customHeight="1" thickBot="1">
      <c r="A7" s="244"/>
      <c r="B7" s="245"/>
      <c r="C7" s="245"/>
      <c r="D7" s="245"/>
      <c r="E7" s="245"/>
      <c r="F7" s="245"/>
      <c r="G7" s="246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52"/>
      <c r="T7" s="253"/>
      <c r="U7" s="253"/>
      <c r="V7" s="253"/>
      <c r="W7" s="253"/>
      <c r="X7" s="253"/>
      <c r="Y7" s="254"/>
      <c r="Z7" s="258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60"/>
      <c r="AM7" s="238"/>
      <c r="AN7" s="238"/>
      <c r="AO7" s="238"/>
      <c r="AP7" s="238"/>
      <c r="AQ7" s="238"/>
      <c r="AR7" s="238"/>
      <c r="AS7" s="270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2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X7" s="295" t="s">
        <v>52</v>
      </c>
      <c r="CY7" s="296"/>
      <c r="CZ7" s="301" t="s">
        <v>53</v>
      </c>
      <c r="DA7" s="301"/>
      <c r="DB7" s="301"/>
      <c r="DC7" s="301"/>
      <c r="DD7" s="301"/>
      <c r="DE7" s="301"/>
      <c r="DF7" s="301"/>
      <c r="DG7" s="301"/>
      <c r="DH7" s="301"/>
      <c r="DI7" s="303">
        <f>AX4</f>
        <v>2367500000</v>
      </c>
      <c r="DJ7" s="304"/>
      <c r="DK7" s="304"/>
      <c r="DL7" s="304"/>
      <c r="DM7" s="304"/>
      <c r="DN7" s="304"/>
      <c r="DO7" s="304"/>
      <c r="DP7" s="304"/>
      <c r="DQ7" s="304"/>
      <c r="DR7" s="304"/>
      <c r="DS7" s="304"/>
      <c r="DT7" s="304"/>
      <c r="DU7" s="304"/>
      <c r="DV7" s="304"/>
      <c r="DW7" s="304"/>
      <c r="DX7" s="304"/>
      <c r="DY7" s="304"/>
      <c r="DZ7" s="304"/>
      <c r="EA7" s="304"/>
      <c r="EB7" s="304"/>
      <c r="EC7" s="304"/>
      <c r="ED7" s="304"/>
      <c r="EE7" s="304"/>
      <c r="EF7" s="304"/>
      <c r="EG7" s="304"/>
      <c r="EH7" s="304"/>
      <c r="EI7" s="304"/>
      <c r="EJ7" s="304"/>
      <c r="EK7" s="304"/>
      <c r="EL7" s="305"/>
    </row>
    <row r="8" spans="1:142" ht="18" customHeight="1" thickBo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O8" s="309" t="s">
        <v>54</v>
      </c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3" t="str">
        <f>G4</f>
        <v>2320600002</v>
      </c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5"/>
      <c r="CX8" s="297"/>
      <c r="CY8" s="298"/>
      <c r="CZ8" s="302"/>
      <c r="DA8" s="302"/>
      <c r="DB8" s="302"/>
      <c r="DC8" s="302"/>
      <c r="DD8" s="302"/>
      <c r="DE8" s="302"/>
      <c r="DF8" s="302"/>
      <c r="DG8" s="302"/>
      <c r="DH8" s="302"/>
      <c r="DI8" s="306"/>
      <c r="DJ8" s="307"/>
      <c r="DK8" s="307"/>
      <c r="DL8" s="307"/>
      <c r="DM8" s="307"/>
      <c r="DN8" s="307"/>
      <c r="DO8" s="307"/>
      <c r="DP8" s="307"/>
      <c r="DQ8" s="307"/>
      <c r="DR8" s="307"/>
      <c r="DS8" s="307"/>
      <c r="DT8" s="307"/>
      <c r="DU8" s="307"/>
      <c r="DV8" s="307"/>
      <c r="DW8" s="307"/>
      <c r="DX8" s="307"/>
      <c r="DY8" s="307"/>
      <c r="DZ8" s="307"/>
      <c r="EA8" s="307"/>
      <c r="EB8" s="307"/>
      <c r="EC8" s="307"/>
      <c r="ED8" s="307"/>
      <c r="EE8" s="307"/>
      <c r="EF8" s="307"/>
      <c r="EG8" s="307"/>
      <c r="EH8" s="307"/>
      <c r="EI8" s="307"/>
      <c r="EJ8" s="307"/>
      <c r="EK8" s="307"/>
      <c r="EL8" s="308"/>
    </row>
    <row r="9" spans="1:142" ht="18" customHeight="1">
      <c r="A9" s="366" t="s">
        <v>22</v>
      </c>
      <c r="B9" s="367"/>
      <c r="C9" s="367"/>
      <c r="D9" s="367" t="s">
        <v>23</v>
      </c>
      <c r="E9" s="367"/>
      <c r="F9" s="372"/>
      <c r="G9" s="319" t="s">
        <v>170</v>
      </c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1"/>
      <c r="AJ9" s="322" t="s">
        <v>197</v>
      </c>
      <c r="AK9" s="323"/>
      <c r="AL9" s="323"/>
      <c r="AM9" s="323"/>
      <c r="AN9" s="324"/>
      <c r="AO9" s="330" t="s">
        <v>24</v>
      </c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2"/>
      <c r="BO9" s="311"/>
      <c r="BP9" s="312"/>
      <c r="BQ9" s="312"/>
      <c r="BR9" s="312"/>
      <c r="BS9" s="312"/>
      <c r="BT9" s="312"/>
      <c r="BU9" s="312"/>
      <c r="BV9" s="312"/>
      <c r="BW9" s="312"/>
      <c r="BX9" s="312"/>
      <c r="BY9" s="312"/>
      <c r="BZ9" s="312"/>
      <c r="CA9" s="312"/>
      <c r="CB9" s="312"/>
      <c r="CC9" s="316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/>
      <c r="CP9" s="317"/>
      <c r="CQ9" s="317"/>
      <c r="CR9" s="317"/>
      <c r="CS9" s="317"/>
      <c r="CT9" s="317"/>
      <c r="CU9" s="317"/>
      <c r="CV9" s="318"/>
      <c r="CX9" s="297"/>
      <c r="CY9" s="298"/>
      <c r="CZ9" s="273" t="s">
        <v>55</v>
      </c>
      <c r="DA9" s="274"/>
      <c r="DB9" s="274"/>
      <c r="DC9" s="274"/>
      <c r="DD9" s="274"/>
      <c r="DE9" s="274"/>
      <c r="DF9" s="274"/>
      <c r="DG9" s="274"/>
      <c r="DH9" s="274"/>
      <c r="DI9" s="276" t="str">
        <f>AS5</f>
        <v>〇〇地域活動支援センター　　　　　　　　
○○○○○○○○○○</v>
      </c>
      <c r="DJ9" s="277"/>
      <c r="DK9" s="277"/>
      <c r="DL9" s="277"/>
      <c r="DM9" s="277"/>
      <c r="DN9" s="277"/>
      <c r="DO9" s="277"/>
      <c r="DP9" s="277"/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7"/>
      <c r="EJ9" s="277"/>
      <c r="EK9" s="277"/>
      <c r="EL9" s="278"/>
    </row>
    <row r="10" spans="1:142" ht="18" customHeight="1">
      <c r="A10" s="368"/>
      <c r="B10" s="369"/>
      <c r="C10" s="369"/>
      <c r="D10" s="369"/>
      <c r="E10" s="369"/>
      <c r="F10" s="373"/>
      <c r="G10" s="219" t="s">
        <v>25</v>
      </c>
      <c r="H10" s="220"/>
      <c r="I10" s="220"/>
      <c r="J10" s="220"/>
      <c r="K10" s="220"/>
      <c r="L10" s="220"/>
      <c r="M10" s="220" t="s">
        <v>26</v>
      </c>
      <c r="N10" s="220"/>
      <c r="O10" s="220"/>
      <c r="P10" s="220"/>
      <c r="Q10" s="220"/>
      <c r="R10" s="220"/>
      <c r="S10" s="242" t="s">
        <v>171</v>
      </c>
      <c r="T10" s="242"/>
      <c r="U10" s="242"/>
      <c r="V10" s="242"/>
      <c r="W10" s="242"/>
      <c r="X10" s="220" t="s">
        <v>172</v>
      </c>
      <c r="Y10" s="220"/>
      <c r="Z10" s="220"/>
      <c r="AA10" s="286"/>
      <c r="AB10" s="220" t="s">
        <v>173</v>
      </c>
      <c r="AC10" s="220"/>
      <c r="AD10" s="220"/>
      <c r="AE10" s="288"/>
      <c r="AF10" s="220" t="s">
        <v>174</v>
      </c>
      <c r="AG10" s="220"/>
      <c r="AH10" s="220"/>
      <c r="AI10" s="290"/>
      <c r="AJ10" s="325"/>
      <c r="AK10" s="326"/>
      <c r="AL10" s="326"/>
      <c r="AM10" s="326"/>
      <c r="AN10" s="327"/>
      <c r="AO10" s="333"/>
      <c r="AP10" s="334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5"/>
      <c r="BO10" s="292" t="s">
        <v>56</v>
      </c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74" t="str">
        <f>IF(VLOOKUP(INT($G$4),'受給者一覧'!$B$3:$AX$500,3,FALSE)="",VLOOKUP(INT($G$4),'受給者一覧'!$B$3:$AX$500,2,FALSE),VLOOKUP(INT($G$4),'受給者一覧'!$B$3:$AX$500,3,FALSE))</f>
        <v>春日井　太郎12</v>
      </c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94"/>
      <c r="CX10" s="297"/>
      <c r="CY10" s="298"/>
      <c r="CZ10" s="274"/>
      <c r="DA10" s="274"/>
      <c r="DB10" s="274"/>
      <c r="DC10" s="274"/>
      <c r="DD10" s="274"/>
      <c r="DE10" s="274"/>
      <c r="DF10" s="274"/>
      <c r="DG10" s="274"/>
      <c r="DH10" s="274"/>
      <c r="DI10" s="279"/>
      <c r="DJ10" s="280"/>
      <c r="DK10" s="280"/>
      <c r="DL10" s="280"/>
      <c r="DM10" s="280"/>
      <c r="DN10" s="280"/>
      <c r="DO10" s="280"/>
      <c r="DP10" s="280"/>
      <c r="DQ10" s="280"/>
      <c r="DR10" s="280"/>
      <c r="DS10" s="280"/>
      <c r="DT10" s="280"/>
      <c r="DU10" s="280"/>
      <c r="DV10" s="280"/>
      <c r="DW10" s="280"/>
      <c r="DX10" s="280"/>
      <c r="DY10" s="280"/>
      <c r="DZ10" s="280"/>
      <c r="EA10" s="280"/>
      <c r="EB10" s="280"/>
      <c r="EC10" s="280"/>
      <c r="ED10" s="280"/>
      <c r="EE10" s="280"/>
      <c r="EF10" s="280"/>
      <c r="EG10" s="280"/>
      <c r="EH10" s="280"/>
      <c r="EI10" s="280"/>
      <c r="EJ10" s="280"/>
      <c r="EK10" s="280"/>
      <c r="EL10" s="281"/>
    </row>
    <row r="11" spans="1:142" ht="18" customHeight="1" thickBot="1">
      <c r="A11" s="370"/>
      <c r="B11" s="371"/>
      <c r="C11" s="371"/>
      <c r="D11" s="371"/>
      <c r="E11" s="371"/>
      <c r="F11" s="374"/>
      <c r="G11" s="285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45"/>
      <c r="T11" s="245"/>
      <c r="U11" s="245"/>
      <c r="V11" s="245"/>
      <c r="W11" s="245"/>
      <c r="X11" s="238"/>
      <c r="Y11" s="238"/>
      <c r="Z11" s="238"/>
      <c r="AA11" s="287"/>
      <c r="AB11" s="238"/>
      <c r="AC11" s="238"/>
      <c r="AD11" s="238"/>
      <c r="AE11" s="289"/>
      <c r="AF11" s="238"/>
      <c r="AG11" s="238"/>
      <c r="AH11" s="238"/>
      <c r="AI11" s="291"/>
      <c r="AJ11" s="328"/>
      <c r="AK11" s="253"/>
      <c r="AL11" s="253"/>
      <c r="AM11" s="253"/>
      <c r="AN11" s="329"/>
      <c r="AO11" s="336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  <c r="BB11" s="337"/>
      <c r="BC11" s="337"/>
      <c r="BD11" s="337"/>
      <c r="BE11" s="337"/>
      <c r="BF11" s="337"/>
      <c r="BG11" s="338"/>
      <c r="BO11" s="348" t="s">
        <v>57</v>
      </c>
      <c r="BP11" s="349"/>
      <c r="BQ11" s="349"/>
      <c r="BR11" s="349"/>
      <c r="BS11" s="349"/>
      <c r="BT11" s="349"/>
      <c r="BU11" s="349"/>
      <c r="BV11" s="349"/>
      <c r="BW11" s="349"/>
      <c r="BX11" s="349"/>
      <c r="BY11" s="349"/>
      <c r="BZ11" s="349"/>
      <c r="CA11" s="349"/>
      <c r="CB11" s="349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94"/>
      <c r="CX11" s="297"/>
      <c r="CY11" s="298"/>
      <c r="CZ11" s="274"/>
      <c r="DA11" s="274"/>
      <c r="DB11" s="274"/>
      <c r="DC11" s="274"/>
      <c r="DD11" s="274"/>
      <c r="DE11" s="274"/>
      <c r="DF11" s="274"/>
      <c r="DG11" s="274"/>
      <c r="DH11" s="274"/>
      <c r="DI11" s="279"/>
      <c r="DJ11" s="280"/>
      <c r="DK11" s="280"/>
      <c r="DL11" s="280"/>
      <c r="DM11" s="280"/>
      <c r="DN11" s="280"/>
      <c r="DO11" s="280"/>
      <c r="DP11" s="280"/>
      <c r="DQ11" s="280"/>
      <c r="DR11" s="280"/>
      <c r="DS11" s="280"/>
      <c r="DT11" s="280"/>
      <c r="DU11" s="280"/>
      <c r="DV11" s="280"/>
      <c r="DW11" s="280"/>
      <c r="DX11" s="280"/>
      <c r="DY11" s="280"/>
      <c r="DZ11" s="280"/>
      <c r="EA11" s="280"/>
      <c r="EB11" s="280"/>
      <c r="EC11" s="280"/>
      <c r="ED11" s="280"/>
      <c r="EE11" s="280"/>
      <c r="EF11" s="280"/>
      <c r="EG11" s="280"/>
      <c r="EH11" s="280"/>
      <c r="EI11" s="280"/>
      <c r="EJ11" s="280"/>
      <c r="EK11" s="280"/>
      <c r="EL11" s="281"/>
    </row>
    <row r="12" spans="1:146" ht="18" customHeight="1">
      <c r="A12" s="350">
        <v>1</v>
      </c>
      <c r="B12" s="351"/>
      <c r="C12" s="351"/>
      <c r="D12" s="352" t="str">
        <f>IF(A12&lt;&gt;"",TEXT(DATE(YEAR('請求書'!$D$20),MONTH('請求書'!$D$20),$A12),"AAA"),"")</f>
        <v>水</v>
      </c>
      <c r="E12" s="353"/>
      <c r="F12" s="354"/>
      <c r="G12" s="355">
        <v>0.4166666666666667</v>
      </c>
      <c r="H12" s="356"/>
      <c r="I12" s="356"/>
      <c r="J12" s="356"/>
      <c r="K12" s="356"/>
      <c r="L12" s="356"/>
      <c r="M12" s="356">
        <v>0.5</v>
      </c>
      <c r="N12" s="356"/>
      <c r="O12" s="356"/>
      <c r="P12" s="356"/>
      <c r="Q12" s="356"/>
      <c r="R12" s="356"/>
      <c r="S12" s="357">
        <f>M12-G12</f>
        <v>0.08333333333333331</v>
      </c>
      <c r="T12" s="358"/>
      <c r="U12" s="358"/>
      <c r="V12" s="358"/>
      <c r="W12" s="359"/>
      <c r="X12" s="360"/>
      <c r="Y12" s="360"/>
      <c r="Z12" s="360"/>
      <c r="AA12" s="360"/>
      <c r="AB12" s="360">
        <v>1</v>
      </c>
      <c r="AC12" s="360"/>
      <c r="AD12" s="360"/>
      <c r="AE12" s="361"/>
      <c r="AF12" s="360">
        <v>2</v>
      </c>
      <c r="AG12" s="360"/>
      <c r="AH12" s="360"/>
      <c r="AI12" s="362"/>
      <c r="AJ12" s="363"/>
      <c r="AK12" s="364"/>
      <c r="AL12" s="364"/>
      <c r="AM12" s="364"/>
      <c r="AN12" s="365"/>
      <c r="AO12" s="386"/>
      <c r="AP12" s="387"/>
      <c r="AQ12" s="387"/>
      <c r="AR12" s="387"/>
      <c r="AS12" s="387"/>
      <c r="AT12" s="387"/>
      <c r="AU12" s="387"/>
      <c r="AV12" s="387"/>
      <c r="AW12" s="387"/>
      <c r="AX12" s="387"/>
      <c r="AY12" s="387"/>
      <c r="AZ12" s="387"/>
      <c r="BA12" s="387"/>
      <c r="BB12" s="387"/>
      <c r="BC12" s="387"/>
      <c r="BD12" s="387"/>
      <c r="BE12" s="387"/>
      <c r="BF12" s="387"/>
      <c r="BG12" s="388"/>
      <c r="BH12" s="28" t="str">
        <f>IF(G12&gt;0,IF(M12&gt;0,"1",""),"")</f>
        <v>1</v>
      </c>
      <c r="BI12" s="28" t="str">
        <f>IF(ISERROR(VLOOKUP(BH12,'単価設定'!$G$3:$K$7,2,FALSE)),"",VLOOKUP(BH12,'単価設定'!$G$3:$K$7,2,FALSE))</f>
        <v>031111</v>
      </c>
      <c r="BJ12" s="26">
        <f>IF(BI12&lt;&gt;"",IF(COUNTIF(BI12:BI$12,BI12)=1,ROW(),""),"")</f>
        <v>12</v>
      </c>
      <c r="BK12" s="26">
        <f aca="true" t="shared" si="0" ref="BK12:BK42">IF(COUNT($BJ:$BJ)&lt;ROW($A1),"",INT(INDEX($BI:$BI,SMALL($BJ:$BJ,ROW($A1)))))</f>
        <v>31111</v>
      </c>
      <c r="BO12" s="292" t="s">
        <v>58</v>
      </c>
      <c r="BP12" s="293"/>
      <c r="BQ12" s="293"/>
      <c r="BR12" s="293"/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74">
        <f>IF(VLOOKUP(INT($G$4),'受給者一覧'!$B$3:$AX$500,3,FALSE)="","",VLOOKUP(INT($G$4),'受給者一覧'!$B$3:$AX$500,2,FALSE))</f>
      </c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94"/>
      <c r="CX12" s="297"/>
      <c r="CY12" s="298"/>
      <c r="CZ12" s="274"/>
      <c r="DA12" s="274"/>
      <c r="DB12" s="274"/>
      <c r="DC12" s="274"/>
      <c r="DD12" s="274"/>
      <c r="DE12" s="274"/>
      <c r="DF12" s="274"/>
      <c r="DG12" s="274"/>
      <c r="DH12" s="274"/>
      <c r="DI12" s="279"/>
      <c r="DJ12" s="280"/>
      <c r="DK12" s="280"/>
      <c r="DL12" s="280"/>
      <c r="DM12" s="280"/>
      <c r="DN12" s="280"/>
      <c r="DO12" s="280"/>
      <c r="DP12" s="280"/>
      <c r="DQ12" s="280"/>
      <c r="DR12" s="280"/>
      <c r="DS12" s="280"/>
      <c r="DT12" s="280"/>
      <c r="DU12" s="280"/>
      <c r="DV12" s="280"/>
      <c r="DW12" s="280"/>
      <c r="DX12" s="280"/>
      <c r="DY12" s="280"/>
      <c r="DZ12" s="280"/>
      <c r="EA12" s="280"/>
      <c r="EB12" s="280"/>
      <c r="EC12" s="280"/>
      <c r="ED12" s="280"/>
      <c r="EE12" s="280"/>
      <c r="EF12" s="280"/>
      <c r="EG12" s="280"/>
      <c r="EH12" s="280"/>
      <c r="EI12" s="280"/>
      <c r="EJ12" s="280"/>
      <c r="EK12" s="280"/>
      <c r="EL12" s="281"/>
      <c r="EO12" s="28">
        <f>IF(G12="",0,A12)</f>
        <v>1</v>
      </c>
      <c r="EP12" s="28">
        <f>IF(ISERROR(SMALL($EO$12:$EO$42,COUNTIF($EO$12:$EO$42,0)+1)),0,SMALL($EO$12:$EO$42,COUNTIF($EO$12:$EO$42,0)+1))</f>
        <v>1</v>
      </c>
    </row>
    <row r="13" spans="1:146" ht="18" customHeight="1" thickBot="1">
      <c r="A13" s="375"/>
      <c r="B13" s="376"/>
      <c r="C13" s="376"/>
      <c r="D13" s="377">
        <f>IF(A13&lt;&gt;"",TEXT(DATE(YEAR('請求書'!$D$20),MONTH('請求書'!$D$20),$A13),"AAA"),"")</f>
      </c>
      <c r="E13" s="378"/>
      <c r="F13" s="379"/>
      <c r="G13" s="341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3">
        <f aca="true" t="shared" si="1" ref="S13:S42">M13-G13</f>
        <v>0</v>
      </c>
      <c r="T13" s="344"/>
      <c r="U13" s="344"/>
      <c r="V13" s="344"/>
      <c r="W13" s="345"/>
      <c r="X13" s="346"/>
      <c r="Y13" s="346"/>
      <c r="Z13" s="346"/>
      <c r="AA13" s="346"/>
      <c r="AB13" s="346"/>
      <c r="AC13" s="346"/>
      <c r="AD13" s="346"/>
      <c r="AE13" s="347"/>
      <c r="AF13" s="346"/>
      <c r="AG13" s="346"/>
      <c r="AH13" s="346"/>
      <c r="AI13" s="380"/>
      <c r="AJ13" s="381"/>
      <c r="AK13" s="382"/>
      <c r="AL13" s="382"/>
      <c r="AM13" s="382"/>
      <c r="AN13" s="383"/>
      <c r="AO13" s="381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3"/>
      <c r="BH13" s="28">
        <f aca="true" t="shared" si="2" ref="BH13:BH42">IF(G13&gt;0,IF(M13&gt;0,"1",""),"")</f>
      </c>
      <c r="BI13" s="28">
        <f>IF(ISERROR(VLOOKUP(BH13,'単価設定'!$G$3:$K$7,2,FALSE)),"",VLOOKUP(BH13,'単価設定'!$G$3:$K$7,2,FALSE))</f>
      </c>
      <c r="BJ13" s="26">
        <f>IF(BI13&lt;&gt;"",IF(COUNTIF(BI$12:BI13,BI13)=1,ROW(),""),"")</f>
      </c>
      <c r="BK13" s="26">
        <f t="shared" si="0"/>
      </c>
      <c r="BO13" s="384" t="s">
        <v>59</v>
      </c>
      <c r="BP13" s="385"/>
      <c r="BQ13" s="385"/>
      <c r="BR13" s="385"/>
      <c r="BS13" s="385"/>
      <c r="BT13" s="385"/>
      <c r="BU13" s="385"/>
      <c r="BV13" s="385"/>
      <c r="BW13" s="385"/>
      <c r="BX13" s="385"/>
      <c r="BY13" s="385"/>
      <c r="BZ13" s="385"/>
      <c r="CA13" s="385"/>
      <c r="CB13" s="385"/>
      <c r="CC13" s="339"/>
      <c r="CD13" s="339"/>
      <c r="CE13" s="339"/>
      <c r="CF13" s="339"/>
      <c r="CG13" s="339"/>
      <c r="CH13" s="339"/>
      <c r="CI13" s="339"/>
      <c r="CJ13" s="339"/>
      <c r="CK13" s="339"/>
      <c r="CL13" s="339"/>
      <c r="CM13" s="339"/>
      <c r="CN13" s="339"/>
      <c r="CO13" s="339"/>
      <c r="CP13" s="339"/>
      <c r="CQ13" s="339"/>
      <c r="CR13" s="339"/>
      <c r="CS13" s="339"/>
      <c r="CT13" s="339"/>
      <c r="CU13" s="339"/>
      <c r="CV13" s="340"/>
      <c r="CX13" s="297"/>
      <c r="CY13" s="298"/>
      <c r="CZ13" s="274"/>
      <c r="DA13" s="274"/>
      <c r="DB13" s="274"/>
      <c r="DC13" s="274"/>
      <c r="DD13" s="274"/>
      <c r="DE13" s="274"/>
      <c r="DF13" s="274"/>
      <c r="DG13" s="274"/>
      <c r="DH13" s="274"/>
      <c r="DI13" s="279"/>
      <c r="DJ13" s="280"/>
      <c r="DK13" s="280"/>
      <c r="DL13" s="280"/>
      <c r="DM13" s="280"/>
      <c r="DN13" s="280"/>
      <c r="DO13" s="280"/>
      <c r="DP13" s="280"/>
      <c r="DQ13" s="280"/>
      <c r="DR13" s="280"/>
      <c r="DS13" s="280"/>
      <c r="DT13" s="280"/>
      <c r="DU13" s="280"/>
      <c r="DV13" s="280"/>
      <c r="DW13" s="280"/>
      <c r="DX13" s="280"/>
      <c r="DY13" s="280"/>
      <c r="DZ13" s="280"/>
      <c r="EA13" s="280"/>
      <c r="EB13" s="280"/>
      <c r="EC13" s="280"/>
      <c r="ED13" s="280"/>
      <c r="EE13" s="280"/>
      <c r="EF13" s="280"/>
      <c r="EG13" s="280"/>
      <c r="EH13" s="280"/>
      <c r="EI13" s="280"/>
      <c r="EJ13" s="280"/>
      <c r="EK13" s="280"/>
      <c r="EL13" s="281"/>
      <c r="EO13" s="28">
        <f aca="true" t="shared" si="3" ref="EO13:EO42">IF(G13="",0,A13)</f>
        <v>0</v>
      </c>
      <c r="EP13" s="28">
        <f>MAX(EO12:EO42)</f>
        <v>1</v>
      </c>
    </row>
    <row r="14" spans="1:145" ht="18" customHeight="1" thickBot="1">
      <c r="A14" s="375"/>
      <c r="B14" s="376"/>
      <c r="C14" s="376"/>
      <c r="D14" s="377">
        <f>IF(A14&lt;&gt;"",TEXT(DATE(YEAR('請求書'!$D$20),MONTH('請求書'!$D$20),$A14),"AAA"),"")</f>
      </c>
      <c r="E14" s="378"/>
      <c r="F14" s="379"/>
      <c r="G14" s="341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3">
        <f t="shared" si="1"/>
        <v>0</v>
      </c>
      <c r="T14" s="344"/>
      <c r="U14" s="344"/>
      <c r="V14" s="344"/>
      <c r="W14" s="345"/>
      <c r="X14" s="346"/>
      <c r="Y14" s="346"/>
      <c r="Z14" s="346"/>
      <c r="AA14" s="346"/>
      <c r="AB14" s="346"/>
      <c r="AC14" s="346"/>
      <c r="AD14" s="346"/>
      <c r="AE14" s="347"/>
      <c r="AF14" s="346"/>
      <c r="AG14" s="346"/>
      <c r="AH14" s="346"/>
      <c r="AI14" s="380"/>
      <c r="AJ14" s="381"/>
      <c r="AK14" s="382"/>
      <c r="AL14" s="382"/>
      <c r="AM14" s="382"/>
      <c r="AN14" s="383"/>
      <c r="AO14" s="392"/>
      <c r="AP14" s="393"/>
      <c r="AQ14" s="393"/>
      <c r="AR14" s="393"/>
      <c r="AS14" s="393"/>
      <c r="AT14" s="393"/>
      <c r="AU14" s="393"/>
      <c r="AV14" s="393"/>
      <c r="AW14" s="393"/>
      <c r="AX14" s="393"/>
      <c r="AY14" s="393"/>
      <c r="AZ14" s="393"/>
      <c r="BA14" s="393"/>
      <c r="BB14" s="393"/>
      <c r="BC14" s="393"/>
      <c r="BD14" s="393"/>
      <c r="BE14" s="393"/>
      <c r="BF14" s="393"/>
      <c r="BG14" s="394"/>
      <c r="BH14" s="28">
        <f t="shared" si="2"/>
      </c>
      <c r="BI14" s="28">
        <f>IF(ISERROR(VLOOKUP(BH14,'単価設定'!$G$3:$K$7,2,FALSE)),"",VLOOKUP(BH14,'単価設定'!$G$3:$K$7,2,FALSE))</f>
      </c>
      <c r="BJ14" s="26">
        <f>IF(BI14&lt;&gt;"",IF(COUNTIF(BI$12:BI14,BI14)=1,ROW(),""),"")</f>
      </c>
      <c r="BK14" s="26">
        <f t="shared" si="0"/>
      </c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X14" s="299"/>
      <c r="CY14" s="300"/>
      <c r="CZ14" s="275"/>
      <c r="DA14" s="275"/>
      <c r="DB14" s="275"/>
      <c r="DC14" s="275"/>
      <c r="DD14" s="275"/>
      <c r="DE14" s="275"/>
      <c r="DF14" s="275"/>
      <c r="DG14" s="275"/>
      <c r="DH14" s="275"/>
      <c r="DI14" s="282"/>
      <c r="DJ14" s="283"/>
      <c r="DK14" s="283"/>
      <c r="DL14" s="283"/>
      <c r="DM14" s="283"/>
      <c r="DN14" s="283"/>
      <c r="DO14" s="283"/>
      <c r="DP14" s="283"/>
      <c r="DQ14" s="283"/>
      <c r="DR14" s="283"/>
      <c r="DS14" s="283"/>
      <c r="DT14" s="283"/>
      <c r="DU14" s="283"/>
      <c r="DV14" s="283"/>
      <c r="DW14" s="283"/>
      <c r="DX14" s="283"/>
      <c r="DY14" s="283"/>
      <c r="DZ14" s="283"/>
      <c r="EA14" s="283"/>
      <c r="EB14" s="283"/>
      <c r="EC14" s="283"/>
      <c r="ED14" s="283"/>
      <c r="EE14" s="283"/>
      <c r="EF14" s="283"/>
      <c r="EG14" s="283"/>
      <c r="EH14" s="283"/>
      <c r="EI14" s="283"/>
      <c r="EJ14" s="283"/>
      <c r="EK14" s="283"/>
      <c r="EL14" s="284"/>
      <c r="EO14" s="28">
        <f t="shared" si="3"/>
        <v>0</v>
      </c>
    </row>
    <row r="15" spans="1:145" ht="18" customHeight="1" thickBot="1">
      <c r="A15" s="375"/>
      <c r="B15" s="376"/>
      <c r="C15" s="376"/>
      <c r="D15" s="377">
        <f>IF(A15&lt;&gt;"",TEXT(DATE(YEAR('請求書'!$D$20),MONTH('請求書'!$D$20),$A15),"AAA"),"")</f>
      </c>
      <c r="E15" s="378"/>
      <c r="F15" s="379"/>
      <c r="G15" s="341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3">
        <f t="shared" si="1"/>
        <v>0</v>
      </c>
      <c r="T15" s="344"/>
      <c r="U15" s="344"/>
      <c r="V15" s="344"/>
      <c r="W15" s="345"/>
      <c r="X15" s="346"/>
      <c r="Y15" s="346"/>
      <c r="Z15" s="346"/>
      <c r="AA15" s="346"/>
      <c r="AB15" s="346"/>
      <c r="AC15" s="346"/>
      <c r="AD15" s="346"/>
      <c r="AE15" s="347"/>
      <c r="AF15" s="346"/>
      <c r="AG15" s="346"/>
      <c r="AH15" s="346"/>
      <c r="AI15" s="380"/>
      <c r="AJ15" s="381"/>
      <c r="AK15" s="382"/>
      <c r="AL15" s="382"/>
      <c r="AM15" s="382"/>
      <c r="AN15" s="383"/>
      <c r="AO15" s="392"/>
      <c r="AP15" s="393"/>
      <c r="AQ15" s="393"/>
      <c r="AR15" s="393"/>
      <c r="AS15" s="393"/>
      <c r="AT15" s="393"/>
      <c r="AU15" s="393"/>
      <c r="AV15" s="393"/>
      <c r="AW15" s="393"/>
      <c r="AX15" s="393"/>
      <c r="AY15" s="393"/>
      <c r="AZ15" s="393"/>
      <c r="BA15" s="393"/>
      <c r="BB15" s="393"/>
      <c r="BC15" s="393"/>
      <c r="BD15" s="393"/>
      <c r="BE15" s="393"/>
      <c r="BF15" s="393"/>
      <c r="BG15" s="394"/>
      <c r="BH15" s="28">
        <f t="shared" si="2"/>
      </c>
      <c r="BI15" s="28">
        <f>IF(ISERROR(VLOOKUP(BH15,'単価設定'!$G$3:$K$7,2,FALSE)),"",VLOOKUP(BH15,'単価設定'!$G$3:$K$7,2,FALSE))</f>
      </c>
      <c r="BJ15" s="26">
        <f>IF(BI15&lt;&gt;"",IF(COUNTIF(BI$12:BI15,BI15)=1,ROW(),""),"")</f>
      </c>
      <c r="BK15" s="26">
        <f t="shared" si="0"/>
      </c>
      <c r="BO15" s="395" t="s">
        <v>60</v>
      </c>
      <c r="BP15" s="390"/>
      <c r="BQ15" s="390"/>
      <c r="BR15" s="390"/>
      <c r="BS15" s="390"/>
      <c r="BT15" s="390"/>
      <c r="BU15" s="390"/>
      <c r="BV15" s="390"/>
      <c r="BW15" s="390"/>
      <c r="BX15" s="390"/>
      <c r="BY15" s="390"/>
      <c r="BZ15" s="390"/>
      <c r="CA15" s="390"/>
      <c r="CB15" s="390"/>
      <c r="CC15" s="390"/>
      <c r="CD15" s="390"/>
      <c r="CE15" s="390"/>
      <c r="CF15" s="396"/>
      <c r="CG15" s="389">
        <f>IF(ISERROR(Z6),0,Z6)</f>
        <v>0</v>
      </c>
      <c r="CH15" s="390"/>
      <c r="CI15" s="390"/>
      <c r="CJ15" s="390"/>
      <c r="CK15" s="390"/>
      <c r="CL15" s="390"/>
      <c r="CM15" s="390"/>
      <c r="CN15" s="390"/>
      <c r="CO15" s="390"/>
      <c r="CP15" s="391"/>
      <c r="CQ15" s="49"/>
      <c r="CR15" s="49"/>
      <c r="CS15" s="49"/>
      <c r="CT15" s="49"/>
      <c r="CU15" s="49"/>
      <c r="CV15" s="49"/>
      <c r="CX15" s="22"/>
      <c r="CY15" s="22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O15" s="28">
        <f t="shared" si="3"/>
        <v>0</v>
      </c>
    </row>
    <row r="16" spans="1:145" ht="18" customHeight="1" thickBot="1">
      <c r="A16" s="375"/>
      <c r="B16" s="376"/>
      <c r="C16" s="376"/>
      <c r="D16" s="377">
        <f>IF(A16&lt;&gt;"",TEXT(DATE(YEAR('請求書'!$D$20),MONTH('請求書'!$D$20),$A16),"AAA"),"")</f>
      </c>
      <c r="E16" s="378"/>
      <c r="F16" s="379"/>
      <c r="G16" s="341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3">
        <f t="shared" si="1"/>
        <v>0</v>
      </c>
      <c r="T16" s="344"/>
      <c r="U16" s="344"/>
      <c r="V16" s="344"/>
      <c r="W16" s="345"/>
      <c r="X16" s="346"/>
      <c r="Y16" s="346"/>
      <c r="Z16" s="346"/>
      <c r="AA16" s="346"/>
      <c r="AB16" s="346"/>
      <c r="AC16" s="346"/>
      <c r="AD16" s="346"/>
      <c r="AE16" s="347"/>
      <c r="AF16" s="346"/>
      <c r="AG16" s="346"/>
      <c r="AH16" s="346"/>
      <c r="AI16" s="380"/>
      <c r="AJ16" s="381"/>
      <c r="AK16" s="382"/>
      <c r="AL16" s="382"/>
      <c r="AM16" s="382"/>
      <c r="AN16" s="383"/>
      <c r="AO16" s="392"/>
      <c r="AP16" s="393"/>
      <c r="AQ16" s="393"/>
      <c r="AR16" s="393"/>
      <c r="AS16" s="393"/>
      <c r="AT16" s="393"/>
      <c r="AU16" s="393"/>
      <c r="AV16" s="393"/>
      <c r="AW16" s="393"/>
      <c r="AX16" s="393"/>
      <c r="AY16" s="393"/>
      <c r="AZ16" s="393"/>
      <c r="BA16" s="393"/>
      <c r="BB16" s="393"/>
      <c r="BC16" s="393"/>
      <c r="BD16" s="393"/>
      <c r="BE16" s="393"/>
      <c r="BF16" s="393"/>
      <c r="BG16" s="394"/>
      <c r="BH16" s="28">
        <f t="shared" si="2"/>
      </c>
      <c r="BI16" s="28">
        <f>IF(ISERROR(VLOOKUP(BH16,'単価設定'!$G$3:$K$7,2,FALSE)),"",VLOOKUP(BH16,'単価設定'!$G$3:$K$7,2,FALSE))</f>
      </c>
      <c r="BJ16" s="26">
        <f>IF(BI16&lt;&gt;"",IF(COUNTIF(BI$12:BI16,BI16)=1,ROW(),""),"")</f>
      </c>
      <c r="BK16" s="26">
        <f t="shared" si="0"/>
      </c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8"/>
      <c r="DI16" s="48"/>
      <c r="DJ16" s="48"/>
      <c r="DK16" s="48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O16" s="28">
        <f t="shared" si="3"/>
        <v>0</v>
      </c>
    </row>
    <row r="17" spans="1:145" ht="18" customHeight="1" thickBot="1">
      <c r="A17" s="375"/>
      <c r="B17" s="376"/>
      <c r="C17" s="376"/>
      <c r="D17" s="377">
        <f>IF(A17&lt;&gt;"",TEXT(DATE(YEAR('請求書'!$D$20),MONTH('請求書'!$D$20),$A17),"AAA"),"")</f>
      </c>
      <c r="E17" s="378"/>
      <c r="F17" s="379"/>
      <c r="G17" s="341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3">
        <f t="shared" si="1"/>
        <v>0</v>
      </c>
      <c r="T17" s="344"/>
      <c r="U17" s="344"/>
      <c r="V17" s="344"/>
      <c r="W17" s="345"/>
      <c r="X17" s="346"/>
      <c r="Y17" s="346"/>
      <c r="Z17" s="346"/>
      <c r="AA17" s="346"/>
      <c r="AB17" s="346"/>
      <c r="AC17" s="346"/>
      <c r="AD17" s="346"/>
      <c r="AE17" s="347"/>
      <c r="AF17" s="346"/>
      <c r="AG17" s="346"/>
      <c r="AH17" s="346"/>
      <c r="AI17" s="380"/>
      <c r="AJ17" s="381"/>
      <c r="AK17" s="382"/>
      <c r="AL17" s="382"/>
      <c r="AM17" s="382"/>
      <c r="AN17" s="383"/>
      <c r="AO17" s="392"/>
      <c r="AP17" s="393"/>
      <c r="AQ17" s="393"/>
      <c r="AR17" s="393"/>
      <c r="AS17" s="393"/>
      <c r="AT17" s="393"/>
      <c r="AU17" s="393"/>
      <c r="AV17" s="393"/>
      <c r="AW17" s="393"/>
      <c r="AX17" s="393"/>
      <c r="AY17" s="393"/>
      <c r="AZ17" s="393"/>
      <c r="BA17" s="393"/>
      <c r="BB17" s="393"/>
      <c r="BC17" s="393"/>
      <c r="BD17" s="393"/>
      <c r="BE17" s="393"/>
      <c r="BF17" s="393"/>
      <c r="BG17" s="394"/>
      <c r="BH17" s="28">
        <f t="shared" si="2"/>
      </c>
      <c r="BI17" s="28">
        <f>IF(ISERROR(VLOOKUP(BH17,'単価設定'!$G$3:$K$7,2,FALSE)),"",VLOOKUP(BH17,'単価設定'!$G$3:$K$7,2,FALSE))</f>
      </c>
      <c r="BJ17" s="26">
        <f>IF(BI17&lt;&gt;"",IF(COUNTIF(BI$12:BI17,BI17)=1,ROW(),""),"")</f>
      </c>
      <c r="BK17" s="26">
        <f t="shared" si="0"/>
      </c>
      <c r="BN17" s="58"/>
      <c r="BO17" s="402" t="s">
        <v>61</v>
      </c>
      <c r="BP17" s="403"/>
      <c r="BQ17" s="314"/>
      <c r="BR17" s="314"/>
      <c r="BS17" s="314"/>
      <c r="BT17" s="314"/>
      <c r="BU17" s="314"/>
      <c r="BV17" s="314"/>
      <c r="BW17" s="314"/>
      <c r="BX17" s="314"/>
      <c r="BY17" s="314"/>
      <c r="BZ17" s="314"/>
      <c r="CA17" s="314"/>
      <c r="CB17" s="314"/>
      <c r="CC17" s="404"/>
      <c r="CD17" s="408" t="s">
        <v>62</v>
      </c>
      <c r="CE17" s="397"/>
      <c r="CF17" s="397"/>
      <c r="CG17" s="397"/>
      <c r="CH17" s="397"/>
      <c r="CI17" s="397"/>
      <c r="CJ17" s="397"/>
      <c r="CK17" s="397"/>
      <c r="CL17" s="397"/>
      <c r="CM17" s="398"/>
      <c r="CN17" s="410" t="str">
        <f>VLOOKUP(INT($G$4),'受給者一覧'!$B$3:$AZ$500,50,FALSE)&amp;""</f>
        <v>2367500001</v>
      </c>
      <c r="CO17" s="411"/>
      <c r="CP17" s="411"/>
      <c r="CQ17" s="411"/>
      <c r="CR17" s="411"/>
      <c r="CS17" s="411"/>
      <c r="CT17" s="411"/>
      <c r="CU17" s="411"/>
      <c r="CV17" s="411"/>
      <c r="CW17" s="411"/>
      <c r="CX17" s="411"/>
      <c r="CY17" s="411"/>
      <c r="CZ17" s="411"/>
      <c r="DA17" s="411"/>
      <c r="DB17" s="411"/>
      <c r="DC17" s="411"/>
      <c r="DD17" s="411"/>
      <c r="DE17" s="411"/>
      <c r="DF17" s="411"/>
      <c r="DG17" s="412"/>
      <c r="DH17" s="395" t="s">
        <v>63</v>
      </c>
      <c r="DI17" s="397"/>
      <c r="DJ17" s="397"/>
      <c r="DK17" s="397"/>
      <c r="DL17" s="397"/>
      <c r="DM17" s="397"/>
      <c r="DN17" s="397"/>
      <c r="DO17" s="398"/>
      <c r="DP17" s="413"/>
      <c r="DQ17" s="414"/>
      <c r="DR17" s="395" t="s">
        <v>64</v>
      </c>
      <c r="DS17" s="397"/>
      <c r="DT17" s="397"/>
      <c r="DU17" s="397"/>
      <c r="DV17" s="397"/>
      <c r="DW17" s="397"/>
      <c r="DX17" s="397"/>
      <c r="DY17" s="397"/>
      <c r="DZ17" s="397"/>
      <c r="EA17" s="397"/>
      <c r="EB17" s="398"/>
      <c r="EC17" s="399"/>
      <c r="ED17" s="400"/>
      <c r="EE17" s="400"/>
      <c r="EF17" s="400"/>
      <c r="EG17" s="400"/>
      <c r="EH17" s="400"/>
      <c r="EI17" s="400"/>
      <c r="EJ17" s="400"/>
      <c r="EK17" s="400"/>
      <c r="EL17" s="401"/>
      <c r="EO17" s="28">
        <f t="shared" si="3"/>
        <v>0</v>
      </c>
    </row>
    <row r="18" spans="1:145" ht="18" customHeight="1" thickBot="1">
      <c r="A18" s="375"/>
      <c r="B18" s="376"/>
      <c r="C18" s="376"/>
      <c r="D18" s="377">
        <f>IF(A18&lt;&gt;"",TEXT(DATE(YEAR('請求書'!$D$20),MONTH('請求書'!$D$20),$A18),"AAA"),"")</f>
      </c>
      <c r="E18" s="378"/>
      <c r="F18" s="379"/>
      <c r="G18" s="341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3">
        <f t="shared" si="1"/>
        <v>0</v>
      </c>
      <c r="T18" s="344"/>
      <c r="U18" s="344"/>
      <c r="V18" s="344"/>
      <c r="W18" s="345"/>
      <c r="X18" s="346"/>
      <c r="Y18" s="346"/>
      <c r="Z18" s="346"/>
      <c r="AA18" s="346"/>
      <c r="AB18" s="346"/>
      <c r="AC18" s="346"/>
      <c r="AD18" s="346"/>
      <c r="AE18" s="347"/>
      <c r="AF18" s="346"/>
      <c r="AG18" s="346"/>
      <c r="AH18" s="346"/>
      <c r="AI18" s="380"/>
      <c r="AJ18" s="381"/>
      <c r="AK18" s="382"/>
      <c r="AL18" s="382"/>
      <c r="AM18" s="382"/>
      <c r="AN18" s="383"/>
      <c r="AO18" s="392"/>
      <c r="AP18" s="393"/>
      <c r="AQ18" s="393"/>
      <c r="AR18" s="393"/>
      <c r="AS18" s="393"/>
      <c r="AT18" s="393"/>
      <c r="AU18" s="393"/>
      <c r="AV18" s="393"/>
      <c r="AW18" s="393"/>
      <c r="AX18" s="393"/>
      <c r="AY18" s="393"/>
      <c r="AZ18" s="393"/>
      <c r="BA18" s="393"/>
      <c r="BB18" s="393"/>
      <c r="BC18" s="393"/>
      <c r="BD18" s="393"/>
      <c r="BE18" s="393"/>
      <c r="BF18" s="393"/>
      <c r="BG18" s="394"/>
      <c r="BH18" s="28">
        <f t="shared" si="2"/>
      </c>
      <c r="BI18" s="28">
        <f>IF(ISERROR(VLOOKUP(BH18,'単価設定'!$G$3:$K$7,2,FALSE)),"",VLOOKUP(BH18,'単価設定'!$G$3:$K$7,2,FALSE))</f>
      </c>
      <c r="BJ18" s="26">
        <f>IF(BI18&lt;&gt;"",IF(COUNTIF(BI$12:BI18,BI18)=1,ROW(),""),"")</f>
      </c>
      <c r="BK18" s="26">
        <f t="shared" si="0"/>
      </c>
      <c r="BO18" s="405"/>
      <c r="BP18" s="406"/>
      <c r="BQ18" s="406"/>
      <c r="BR18" s="406"/>
      <c r="BS18" s="406"/>
      <c r="BT18" s="406"/>
      <c r="BU18" s="406"/>
      <c r="BV18" s="406"/>
      <c r="BW18" s="406"/>
      <c r="BX18" s="406"/>
      <c r="BY18" s="406"/>
      <c r="BZ18" s="406"/>
      <c r="CA18" s="406"/>
      <c r="CB18" s="406"/>
      <c r="CC18" s="407"/>
      <c r="CD18" s="409" t="s">
        <v>65</v>
      </c>
      <c r="CE18" s="409"/>
      <c r="CF18" s="409"/>
      <c r="CG18" s="409"/>
      <c r="CH18" s="409"/>
      <c r="CI18" s="409"/>
      <c r="CJ18" s="409"/>
      <c r="CK18" s="409"/>
      <c r="CL18" s="409"/>
      <c r="CM18" s="408" t="str">
        <f>VLOOKUP(INT($G$4),'受給者一覧'!$B$3:$AZ$500,51,FALSE)&amp;""</f>
        <v>上限管理事業所A</v>
      </c>
      <c r="CN18" s="390"/>
      <c r="CO18" s="390"/>
      <c r="CP18" s="390"/>
      <c r="CQ18" s="390"/>
      <c r="CR18" s="390"/>
      <c r="CS18" s="390"/>
      <c r="CT18" s="390"/>
      <c r="CU18" s="390"/>
      <c r="CV18" s="390"/>
      <c r="CW18" s="390"/>
      <c r="CX18" s="390"/>
      <c r="CY18" s="390"/>
      <c r="CZ18" s="390"/>
      <c r="DA18" s="390"/>
      <c r="DB18" s="390"/>
      <c r="DC18" s="390"/>
      <c r="DD18" s="390"/>
      <c r="DE18" s="390"/>
      <c r="DF18" s="390"/>
      <c r="DG18" s="390"/>
      <c r="DH18" s="390"/>
      <c r="DI18" s="390"/>
      <c r="DJ18" s="390"/>
      <c r="DK18" s="390"/>
      <c r="DL18" s="390"/>
      <c r="DM18" s="390"/>
      <c r="DN18" s="390"/>
      <c r="DO18" s="390"/>
      <c r="DP18" s="390"/>
      <c r="DQ18" s="390"/>
      <c r="DR18" s="390"/>
      <c r="DS18" s="390"/>
      <c r="DT18" s="390"/>
      <c r="DU18" s="390"/>
      <c r="DV18" s="390"/>
      <c r="DW18" s="390"/>
      <c r="DX18" s="390"/>
      <c r="DY18" s="390"/>
      <c r="DZ18" s="390"/>
      <c r="EA18" s="390"/>
      <c r="EB18" s="390"/>
      <c r="EC18" s="390"/>
      <c r="ED18" s="390"/>
      <c r="EE18" s="390"/>
      <c r="EF18" s="390"/>
      <c r="EG18" s="390"/>
      <c r="EH18" s="390"/>
      <c r="EI18" s="390"/>
      <c r="EJ18" s="390"/>
      <c r="EK18" s="390"/>
      <c r="EL18" s="391"/>
      <c r="EO18" s="28">
        <f t="shared" si="3"/>
        <v>0</v>
      </c>
    </row>
    <row r="19" spans="1:145" ht="18" customHeight="1" thickBot="1">
      <c r="A19" s="375"/>
      <c r="B19" s="376"/>
      <c r="C19" s="376"/>
      <c r="D19" s="377">
        <f>IF(A19&lt;&gt;"",TEXT(DATE(YEAR('請求書'!$D$20),MONTH('請求書'!$D$20),$A19),"AAA"),"")</f>
      </c>
      <c r="E19" s="378"/>
      <c r="F19" s="379"/>
      <c r="G19" s="341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3">
        <f t="shared" si="1"/>
        <v>0</v>
      </c>
      <c r="T19" s="344"/>
      <c r="U19" s="344"/>
      <c r="V19" s="344"/>
      <c r="W19" s="345"/>
      <c r="X19" s="346"/>
      <c r="Y19" s="346"/>
      <c r="Z19" s="346"/>
      <c r="AA19" s="346"/>
      <c r="AB19" s="346"/>
      <c r="AC19" s="346"/>
      <c r="AD19" s="346"/>
      <c r="AE19" s="347"/>
      <c r="AF19" s="346"/>
      <c r="AG19" s="346"/>
      <c r="AH19" s="346"/>
      <c r="AI19" s="380"/>
      <c r="AJ19" s="381"/>
      <c r="AK19" s="382"/>
      <c r="AL19" s="382"/>
      <c r="AM19" s="382"/>
      <c r="AN19" s="383"/>
      <c r="AO19" s="392"/>
      <c r="AP19" s="393"/>
      <c r="AQ19" s="393"/>
      <c r="AR19" s="393"/>
      <c r="AS19" s="393"/>
      <c r="AT19" s="393"/>
      <c r="AU19" s="393"/>
      <c r="AV19" s="393"/>
      <c r="AW19" s="393"/>
      <c r="AX19" s="393"/>
      <c r="AY19" s="393"/>
      <c r="AZ19" s="393"/>
      <c r="BA19" s="393"/>
      <c r="BB19" s="393"/>
      <c r="BC19" s="393"/>
      <c r="BD19" s="393"/>
      <c r="BE19" s="393"/>
      <c r="BF19" s="393"/>
      <c r="BG19" s="394"/>
      <c r="BH19" s="28">
        <f t="shared" si="2"/>
      </c>
      <c r="BI19" s="28">
        <f>IF(ISERROR(VLOOKUP(BH19,'単価設定'!$G$3:$K$7,2,FALSE)),"",VLOOKUP(BH19,'単価設定'!$G$3:$K$7,2,FALSE))</f>
      </c>
      <c r="BJ19" s="26">
        <f>IF(BI19&lt;&gt;"",IF(COUNTIF(BI$12:BI19,BI19)=1,ROW(),""),"")</f>
      </c>
      <c r="BK19" s="26">
        <f t="shared" si="0"/>
      </c>
      <c r="EO19" s="28">
        <f t="shared" si="3"/>
        <v>0</v>
      </c>
    </row>
    <row r="20" spans="1:145" ht="18" customHeight="1">
      <c r="A20" s="375"/>
      <c r="B20" s="376"/>
      <c r="C20" s="376"/>
      <c r="D20" s="377">
        <f>IF(A20&lt;&gt;"",TEXT(DATE(YEAR('請求書'!$D$20),MONTH('請求書'!$D$20),$A20),"AAA"),"")</f>
      </c>
      <c r="E20" s="378"/>
      <c r="F20" s="379"/>
      <c r="G20" s="341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3">
        <f t="shared" si="1"/>
        <v>0</v>
      </c>
      <c r="T20" s="344"/>
      <c r="U20" s="344"/>
      <c r="V20" s="344"/>
      <c r="W20" s="345"/>
      <c r="X20" s="346"/>
      <c r="Y20" s="346"/>
      <c r="Z20" s="346"/>
      <c r="AA20" s="346"/>
      <c r="AB20" s="346"/>
      <c r="AC20" s="346"/>
      <c r="AD20" s="346"/>
      <c r="AE20" s="347"/>
      <c r="AF20" s="346"/>
      <c r="AG20" s="346"/>
      <c r="AH20" s="346"/>
      <c r="AI20" s="380"/>
      <c r="AJ20" s="381"/>
      <c r="AK20" s="382"/>
      <c r="AL20" s="382"/>
      <c r="AM20" s="382"/>
      <c r="AN20" s="383"/>
      <c r="AO20" s="392"/>
      <c r="AP20" s="393"/>
      <c r="AQ20" s="393"/>
      <c r="AR20" s="393"/>
      <c r="AS20" s="393"/>
      <c r="AT20" s="393"/>
      <c r="AU20" s="393"/>
      <c r="AV20" s="393"/>
      <c r="AW20" s="393"/>
      <c r="AX20" s="393"/>
      <c r="AY20" s="393"/>
      <c r="AZ20" s="393"/>
      <c r="BA20" s="393"/>
      <c r="BB20" s="393"/>
      <c r="BC20" s="393"/>
      <c r="BD20" s="393"/>
      <c r="BE20" s="393"/>
      <c r="BF20" s="393"/>
      <c r="BG20" s="394"/>
      <c r="BH20" s="28">
        <f t="shared" si="2"/>
      </c>
      <c r="BI20" s="28">
        <f>IF(ISERROR(VLOOKUP(BH20,'単価設定'!$G$3:$K$7,2,FALSE)),"",VLOOKUP(BH20,'単価設定'!$G$3:$K$7,2,FALSE))</f>
      </c>
      <c r="BJ20" s="26">
        <f>IF(BI20&lt;&gt;"",IF(COUNTIF(BI$12:BI20,BI20)=1,ROW(),""),"")</f>
      </c>
      <c r="BK20" s="26">
        <f t="shared" si="0"/>
      </c>
      <c r="BN20" s="58"/>
      <c r="BO20" s="436" t="s">
        <v>66</v>
      </c>
      <c r="BP20" s="437"/>
      <c r="BQ20" s="438"/>
      <c r="BR20" s="419" t="s">
        <v>67</v>
      </c>
      <c r="BS20" s="420"/>
      <c r="BT20" s="420"/>
      <c r="BU20" s="420"/>
      <c r="BV20" s="420"/>
      <c r="BW20" s="420"/>
      <c r="BX20" s="420"/>
      <c r="BY20" s="420"/>
      <c r="BZ20" s="420"/>
      <c r="CA20" s="420"/>
      <c r="CB20" s="420"/>
      <c r="CC20" s="420"/>
      <c r="CD20" s="420"/>
      <c r="CE20" s="420"/>
      <c r="CF20" s="420"/>
      <c r="CG20" s="420"/>
      <c r="CH20" s="421"/>
      <c r="CI20" s="415" t="s">
        <v>68</v>
      </c>
      <c r="CJ20" s="416"/>
      <c r="CK20" s="416"/>
      <c r="CL20" s="416"/>
      <c r="CM20" s="416"/>
      <c r="CN20" s="416"/>
      <c r="CO20" s="416"/>
      <c r="CP20" s="416"/>
      <c r="CQ20" s="416"/>
      <c r="CR20" s="416"/>
      <c r="CS20" s="416"/>
      <c r="CT20" s="416"/>
      <c r="CU20" s="417"/>
      <c r="CV20" s="418"/>
      <c r="CW20" s="415" t="s">
        <v>69</v>
      </c>
      <c r="CX20" s="416"/>
      <c r="CY20" s="416"/>
      <c r="CZ20" s="416"/>
      <c r="DA20" s="416"/>
      <c r="DB20" s="416"/>
      <c r="DC20" s="416"/>
      <c r="DD20" s="416"/>
      <c r="DE20" s="416"/>
      <c r="DF20" s="422"/>
      <c r="DG20" s="423" t="s">
        <v>70</v>
      </c>
      <c r="DH20" s="424"/>
      <c r="DI20" s="424"/>
      <c r="DJ20" s="425"/>
      <c r="DK20" s="426" t="s">
        <v>71</v>
      </c>
      <c r="DL20" s="427"/>
      <c r="DM20" s="427"/>
      <c r="DN20" s="427"/>
      <c r="DO20" s="427"/>
      <c r="DP20" s="427"/>
      <c r="DQ20" s="427"/>
      <c r="DR20" s="427"/>
      <c r="DS20" s="427"/>
      <c r="DT20" s="427"/>
      <c r="DU20" s="427"/>
      <c r="DV20" s="428"/>
      <c r="DW20" s="429" t="s">
        <v>72</v>
      </c>
      <c r="DX20" s="430"/>
      <c r="DY20" s="430"/>
      <c r="DZ20" s="430"/>
      <c r="EA20" s="430"/>
      <c r="EB20" s="430"/>
      <c r="EC20" s="430"/>
      <c r="ED20" s="430"/>
      <c r="EE20" s="430"/>
      <c r="EF20" s="430"/>
      <c r="EG20" s="431"/>
      <c r="EH20" s="432"/>
      <c r="EI20" s="433" t="s">
        <v>24</v>
      </c>
      <c r="EJ20" s="434"/>
      <c r="EK20" s="434"/>
      <c r="EL20" s="435"/>
      <c r="EO20" s="28">
        <f t="shared" si="3"/>
        <v>0</v>
      </c>
    </row>
    <row r="21" spans="1:145" ht="18" customHeight="1">
      <c r="A21" s="375"/>
      <c r="B21" s="376"/>
      <c r="C21" s="376"/>
      <c r="D21" s="377">
        <f>IF(A21&lt;&gt;"",TEXT(DATE(YEAR('請求書'!$D$20),MONTH('請求書'!$D$20),$A21),"AAA"),"")</f>
      </c>
      <c r="E21" s="378"/>
      <c r="F21" s="379"/>
      <c r="G21" s="341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3">
        <f t="shared" si="1"/>
        <v>0</v>
      </c>
      <c r="T21" s="344"/>
      <c r="U21" s="344"/>
      <c r="V21" s="344"/>
      <c r="W21" s="345"/>
      <c r="X21" s="346"/>
      <c r="Y21" s="346"/>
      <c r="Z21" s="346"/>
      <c r="AA21" s="346"/>
      <c r="AB21" s="346"/>
      <c r="AC21" s="346"/>
      <c r="AD21" s="346"/>
      <c r="AE21" s="347"/>
      <c r="AF21" s="346"/>
      <c r="AG21" s="346"/>
      <c r="AH21" s="346"/>
      <c r="AI21" s="380"/>
      <c r="AJ21" s="381"/>
      <c r="AK21" s="382"/>
      <c r="AL21" s="382"/>
      <c r="AM21" s="382"/>
      <c r="AN21" s="383"/>
      <c r="AO21" s="392"/>
      <c r="AP21" s="393"/>
      <c r="AQ21" s="393"/>
      <c r="AR21" s="393"/>
      <c r="AS21" s="393"/>
      <c r="AT21" s="393"/>
      <c r="AU21" s="393"/>
      <c r="AV21" s="393"/>
      <c r="AW21" s="393"/>
      <c r="AX21" s="393"/>
      <c r="AY21" s="393"/>
      <c r="AZ21" s="393"/>
      <c r="BA21" s="393"/>
      <c r="BB21" s="393"/>
      <c r="BC21" s="393"/>
      <c r="BD21" s="393"/>
      <c r="BE21" s="393"/>
      <c r="BF21" s="393"/>
      <c r="BG21" s="394"/>
      <c r="BH21" s="28">
        <f t="shared" si="2"/>
      </c>
      <c r="BI21" s="28">
        <f>IF(ISERROR(VLOOKUP(BH21,'単価設定'!$G$3:$K$7,2,FALSE)),"",VLOOKUP(BH21,'単価設定'!$G$3:$K$7,2,FALSE))</f>
      </c>
      <c r="BJ21" s="26">
        <f>IF(BI21&lt;&gt;"",IF(COUNTIF(BI$12:BI21,BI21)=1,ROW(),""),"")</f>
      </c>
      <c r="BK21" s="26">
        <f t="shared" si="0"/>
      </c>
      <c r="BN21" s="56"/>
      <c r="BO21" s="439"/>
      <c r="BP21" s="440"/>
      <c r="BQ21" s="441"/>
      <c r="BR21" s="448" t="str">
        <f>IF(ISERROR(VLOOKUP(CI21,'単価設定'!$H$3:$K$7,2,FALSE)),"",VLOOKUP(CI21,'単価設定'!$H$3:$K$7,2,FALSE))</f>
        <v>地域活動支援センター</v>
      </c>
      <c r="BS21" s="449"/>
      <c r="BT21" s="449"/>
      <c r="BU21" s="449"/>
      <c r="BV21" s="449"/>
      <c r="BW21" s="449"/>
      <c r="BX21" s="449"/>
      <c r="BY21" s="449"/>
      <c r="BZ21" s="449"/>
      <c r="CA21" s="449"/>
      <c r="CB21" s="449"/>
      <c r="CC21" s="449"/>
      <c r="CD21" s="449"/>
      <c r="CE21" s="449"/>
      <c r="CF21" s="449"/>
      <c r="CG21" s="449"/>
      <c r="CH21" s="450"/>
      <c r="CI21" s="451" t="str">
        <f aca="true" t="shared" si="4" ref="CI21:CI31">TEXT(IF(ISERROR(SMALL(BK$1:BK$65536,ROW(A1))),"",SMALL(BK$1:BK$65536,ROW(A1))),"000000")</f>
        <v>031111</v>
      </c>
      <c r="CJ21" s="452"/>
      <c r="CK21" s="452"/>
      <c r="CL21" s="452"/>
      <c r="CM21" s="452"/>
      <c r="CN21" s="452"/>
      <c r="CO21" s="452"/>
      <c r="CP21" s="452"/>
      <c r="CQ21" s="452"/>
      <c r="CR21" s="452"/>
      <c r="CS21" s="452"/>
      <c r="CT21" s="452"/>
      <c r="CU21" s="452"/>
      <c r="CV21" s="453"/>
      <c r="CW21" s="454">
        <f>IF(ISERROR(VLOOKUP(CI21,'単価設定'!$H$3:$K$7,4,FALSE)),"",VLOOKUP(CI21,'単価設定'!$H$3:$K$7,4,FALSE))</f>
        <v>5020</v>
      </c>
      <c r="CX21" s="455"/>
      <c r="CY21" s="455"/>
      <c r="CZ21" s="455"/>
      <c r="DA21" s="455"/>
      <c r="DB21" s="455"/>
      <c r="DC21" s="455"/>
      <c r="DD21" s="455"/>
      <c r="DE21" s="455"/>
      <c r="DF21" s="456"/>
      <c r="DG21" s="457">
        <f aca="true" t="shared" si="5" ref="DG21:DG31">IF(CI21&lt;&gt;"",COUNTIF(BI$1:BI$65536,CI21),"")</f>
        <v>1</v>
      </c>
      <c r="DH21" s="458"/>
      <c r="DI21" s="458"/>
      <c r="DJ21" s="459"/>
      <c r="DK21" s="460">
        <f aca="true" t="shared" si="6" ref="DK21:DK35">IF(CI21="","",CW21*DG21)</f>
        <v>5020</v>
      </c>
      <c r="DL21" s="461"/>
      <c r="DM21" s="461"/>
      <c r="DN21" s="461"/>
      <c r="DO21" s="461"/>
      <c r="DP21" s="461"/>
      <c r="DQ21" s="461"/>
      <c r="DR21" s="461"/>
      <c r="DS21" s="461"/>
      <c r="DT21" s="461"/>
      <c r="DU21" s="461"/>
      <c r="DV21" s="462"/>
      <c r="DW21" s="460">
        <f aca="true" t="shared" si="7" ref="DW21:DW34">IF(CI21="","",DK21*0.1)</f>
        <v>502</v>
      </c>
      <c r="DX21" s="461"/>
      <c r="DY21" s="461"/>
      <c r="DZ21" s="461"/>
      <c r="EA21" s="461"/>
      <c r="EB21" s="461"/>
      <c r="EC21" s="461"/>
      <c r="ED21" s="461"/>
      <c r="EE21" s="461"/>
      <c r="EF21" s="461"/>
      <c r="EG21" s="461"/>
      <c r="EH21" s="462"/>
      <c r="EI21" s="445"/>
      <c r="EJ21" s="274"/>
      <c r="EK21" s="446"/>
      <c r="EL21" s="447"/>
      <c r="EN21" s="21">
        <f>IF(ISERROR(VLOOKUP(CI21,'単価設定'!$H$3:$L$7,5,FALSE)),"",VLOOKUP(CI21,'単価設定'!$H$3:$L$7,5,FALSE)*DG21)</f>
        <v>1</v>
      </c>
      <c r="EO21" s="28">
        <f t="shared" si="3"/>
        <v>0</v>
      </c>
    </row>
    <row r="22" spans="1:145" ht="18" customHeight="1">
      <c r="A22" s="375"/>
      <c r="B22" s="376"/>
      <c r="C22" s="376"/>
      <c r="D22" s="377">
        <f>IF(A22&lt;&gt;"",TEXT(DATE(YEAR('請求書'!$D$20),MONTH('請求書'!$D$20),$A22),"AAA"),"")</f>
      </c>
      <c r="E22" s="378"/>
      <c r="F22" s="379"/>
      <c r="G22" s="341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3">
        <f t="shared" si="1"/>
        <v>0</v>
      </c>
      <c r="T22" s="344"/>
      <c r="U22" s="344"/>
      <c r="V22" s="344"/>
      <c r="W22" s="345"/>
      <c r="X22" s="346"/>
      <c r="Y22" s="346"/>
      <c r="Z22" s="346"/>
      <c r="AA22" s="346"/>
      <c r="AB22" s="346"/>
      <c r="AC22" s="346"/>
      <c r="AD22" s="346"/>
      <c r="AE22" s="347"/>
      <c r="AF22" s="346"/>
      <c r="AG22" s="346"/>
      <c r="AH22" s="346"/>
      <c r="AI22" s="380"/>
      <c r="AJ22" s="381"/>
      <c r="AK22" s="382"/>
      <c r="AL22" s="382"/>
      <c r="AM22" s="382"/>
      <c r="AN22" s="383"/>
      <c r="AO22" s="392"/>
      <c r="AP22" s="393"/>
      <c r="AQ22" s="393"/>
      <c r="AR22" s="393"/>
      <c r="AS22" s="393"/>
      <c r="AT22" s="393"/>
      <c r="AU22" s="393"/>
      <c r="AV22" s="393"/>
      <c r="AW22" s="393"/>
      <c r="AX22" s="393"/>
      <c r="AY22" s="393"/>
      <c r="AZ22" s="393"/>
      <c r="BA22" s="393"/>
      <c r="BB22" s="393"/>
      <c r="BC22" s="393"/>
      <c r="BD22" s="393"/>
      <c r="BE22" s="393"/>
      <c r="BF22" s="393"/>
      <c r="BG22" s="394"/>
      <c r="BH22" s="28">
        <f t="shared" si="2"/>
      </c>
      <c r="BI22" s="28">
        <f>IF(ISERROR(VLOOKUP(BH22,'単価設定'!$G$3:$K$7,2,FALSE)),"",VLOOKUP(BH22,'単価設定'!$G$3:$K$7,2,FALSE))</f>
      </c>
      <c r="BJ22" s="26">
        <f>IF(BI22&lt;&gt;"",IF(COUNTIF(BI$12:BI22,BI22)=1,ROW(),""),"")</f>
      </c>
      <c r="BK22" s="26">
        <f t="shared" si="0"/>
      </c>
      <c r="BO22" s="439"/>
      <c r="BP22" s="440"/>
      <c r="BQ22" s="441"/>
      <c r="BR22" s="448">
        <f>IF(ISERROR(VLOOKUP(CI22,'単価設定'!$H$3:$K$7,2,FALSE)),"",VLOOKUP(CI22,'単価設定'!$H$3:$K$7,2,FALSE))</f>
      </c>
      <c r="BS22" s="449"/>
      <c r="BT22" s="449"/>
      <c r="BU22" s="449"/>
      <c r="BV22" s="449"/>
      <c r="BW22" s="449"/>
      <c r="BX22" s="449"/>
      <c r="BY22" s="449"/>
      <c r="BZ22" s="449"/>
      <c r="CA22" s="449"/>
      <c r="CB22" s="449"/>
      <c r="CC22" s="449"/>
      <c r="CD22" s="449"/>
      <c r="CE22" s="449"/>
      <c r="CF22" s="449"/>
      <c r="CG22" s="449"/>
      <c r="CH22" s="450"/>
      <c r="CI22" s="451">
        <f t="shared" si="4"/>
      </c>
      <c r="CJ22" s="452"/>
      <c r="CK22" s="452"/>
      <c r="CL22" s="452"/>
      <c r="CM22" s="452"/>
      <c r="CN22" s="452"/>
      <c r="CO22" s="452"/>
      <c r="CP22" s="452"/>
      <c r="CQ22" s="452"/>
      <c r="CR22" s="452"/>
      <c r="CS22" s="452"/>
      <c r="CT22" s="452"/>
      <c r="CU22" s="452"/>
      <c r="CV22" s="453"/>
      <c r="CW22" s="454">
        <f>IF(ISERROR(VLOOKUP(CI22,'単価設定'!$H$3:$K$7,4,FALSE)),"",VLOOKUP(CI22,'単価設定'!$H$3:$K$7,4,FALSE))</f>
      </c>
      <c r="CX22" s="455"/>
      <c r="CY22" s="455"/>
      <c r="CZ22" s="455"/>
      <c r="DA22" s="455"/>
      <c r="DB22" s="455"/>
      <c r="DC22" s="455"/>
      <c r="DD22" s="455"/>
      <c r="DE22" s="455"/>
      <c r="DF22" s="456"/>
      <c r="DG22" s="457">
        <f t="shared" si="5"/>
      </c>
      <c r="DH22" s="458"/>
      <c r="DI22" s="458"/>
      <c r="DJ22" s="459"/>
      <c r="DK22" s="460">
        <f t="shared" si="6"/>
      </c>
      <c r="DL22" s="461"/>
      <c r="DM22" s="461"/>
      <c r="DN22" s="461"/>
      <c r="DO22" s="461"/>
      <c r="DP22" s="461"/>
      <c r="DQ22" s="461"/>
      <c r="DR22" s="461"/>
      <c r="DS22" s="461"/>
      <c r="DT22" s="461"/>
      <c r="DU22" s="461"/>
      <c r="DV22" s="462"/>
      <c r="DW22" s="460">
        <f t="shared" si="7"/>
      </c>
      <c r="DX22" s="461"/>
      <c r="DY22" s="461"/>
      <c r="DZ22" s="461"/>
      <c r="EA22" s="461"/>
      <c r="EB22" s="461"/>
      <c r="EC22" s="461"/>
      <c r="ED22" s="461"/>
      <c r="EE22" s="461"/>
      <c r="EF22" s="461"/>
      <c r="EG22" s="461"/>
      <c r="EH22" s="462"/>
      <c r="EI22" s="445"/>
      <c r="EJ22" s="274"/>
      <c r="EK22" s="446"/>
      <c r="EL22" s="447"/>
      <c r="EN22" s="21">
        <f>IF(ISERROR(VLOOKUP(CI22,'単価設定'!$H$3:$L$7,5,FALSE)),"",VLOOKUP(CI22,'単価設定'!$H$3:$L$7,5,FALSE)*DG22)</f>
      </c>
      <c r="EO22" s="28">
        <f t="shared" si="3"/>
        <v>0</v>
      </c>
    </row>
    <row r="23" spans="1:145" ht="18" customHeight="1">
      <c r="A23" s="375"/>
      <c r="B23" s="376"/>
      <c r="C23" s="376"/>
      <c r="D23" s="377">
        <f>IF(A23&lt;&gt;"",TEXT(DATE(YEAR('請求書'!$D$20),MONTH('請求書'!$D$20),$A23),"AAA"),"")</f>
      </c>
      <c r="E23" s="378"/>
      <c r="F23" s="379"/>
      <c r="G23" s="341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3">
        <f t="shared" si="1"/>
        <v>0</v>
      </c>
      <c r="T23" s="344"/>
      <c r="U23" s="344"/>
      <c r="V23" s="344"/>
      <c r="W23" s="345"/>
      <c r="X23" s="346"/>
      <c r="Y23" s="346"/>
      <c r="Z23" s="346"/>
      <c r="AA23" s="346"/>
      <c r="AB23" s="346"/>
      <c r="AC23" s="346"/>
      <c r="AD23" s="346"/>
      <c r="AE23" s="347"/>
      <c r="AF23" s="346"/>
      <c r="AG23" s="346"/>
      <c r="AH23" s="346"/>
      <c r="AI23" s="380"/>
      <c r="AJ23" s="381"/>
      <c r="AK23" s="382"/>
      <c r="AL23" s="382"/>
      <c r="AM23" s="382"/>
      <c r="AN23" s="383"/>
      <c r="AO23" s="392"/>
      <c r="AP23" s="393"/>
      <c r="AQ23" s="393"/>
      <c r="AR23" s="393"/>
      <c r="AS23" s="393"/>
      <c r="AT23" s="393"/>
      <c r="AU23" s="393"/>
      <c r="AV23" s="393"/>
      <c r="AW23" s="393"/>
      <c r="AX23" s="393"/>
      <c r="AY23" s="393"/>
      <c r="AZ23" s="393"/>
      <c r="BA23" s="393"/>
      <c r="BB23" s="393"/>
      <c r="BC23" s="393"/>
      <c r="BD23" s="393"/>
      <c r="BE23" s="393"/>
      <c r="BF23" s="393"/>
      <c r="BG23" s="394"/>
      <c r="BH23" s="28">
        <f t="shared" si="2"/>
      </c>
      <c r="BI23" s="28">
        <f>IF(ISERROR(VLOOKUP(BH23,'単価設定'!$G$3:$K$7,2,FALSE)),"",VLOOKUP(BH23,'単価設定'!$G$3:$K$7,2,FALSE))</f>
      </c>
      <c r="BJ23" s="26">
        <f>IF(BI23&lt;&gt;"",IF(COUNTIF(BI$12:BI23,BI23)=1,ROW(),""),"")</f>
      </c>
      <c r="BK23" s="26">
        <f t="shared" si="0"/>
      </c>
      <c r="BO23" s="439"/>
      <c r="BP23" s="440"/>
      <c r="BQ23" s="441"/>
      <c r="BR23" s="448">
        <f>IF(ISERROR(VLOOKUP(CI23,'単価設定'!$H$3:$K$7,2,FALSE)),"",VLOOKUP(CI23,'単価設定'!$H$3:$K$7,2,FALSE))</f>
      </c>
      <c r="BS23" s="449"/>
      <c r="BT23" s="449"/>
      <c r="BU23" s="449"/>
      <c r="BV23" s="449"/>
      <c r="BW23" s="449"/>
      <c r="BX23" s="449"/>
      <c r="BY23" s="449"/>
      <c r="BZ23" s="449"/>
      <c r="CA23" s="449"/>
      <c r="CB23" s="449"/>
      <c r="CC23" s="449"/>
      <c r="CD23" s="449"/>
      <c r="CE23" s="449"/>
      <c r="CF23" s="449"/>
      <c r="CG23" s="449"/>
      <c r="CH23" s="450"/>
      <c r="CI23" s="451">
        <f t="shared" si="4"/>
      </c>
      <c r="CJ23" s="452"/>
      <c r="CK23" s="452"/>
      <c r="CL23" s="452"/>
      <c r="CM23" s="452"/>
      <c r="CN23" s="452"/>
      <c r="CO23" s="452"/>
      <c r="CP23" s="452"/>
      <c r="CQ23" s="452"/>
      <c r="CR23" s="452"/>
      <c r="CS23" s="452"/>
      <c r="CT23" s="452"/>
      <c r="CU23" s="452"/>
      <c r="CV23" s="453"/>
      <c r="CW23" s="454">
        <f>IF(ISERROR(VLOOKUP(CI23,'単価設定'!$H$3:$K$7,4,FALSE)),"",VLOOKUP(CI23,'単価設定'!$H$3:$K$7,4,FALSE))</f>
      </c>
      <c r="CX23" s="455"/>
      <c r="CY23" s="455"/>
      <c r="CZ23" s="455"/>
      <c r="DA23" s="455"/>
      <c r="DB23" s="455"/>
      <c r="DC23" s="455"/>
      <c r="DD23" s="455"/>
      <c r="DE23" s="455"/>
      <c r="DF23" s="456"/>
      <c r="DG23" s="457">
        <f t="shared" si="5"/>
      </c>
      <c r="DH23" s="458"/>
      <c r="DI23" s="458"/>
      <c r="DJ23" s="459"/>
      <c r="DK23" s="460">
        <f t="shared" si="6"/>
      </c>
      <c r="DL23" s="461"/>
      <c r="DM23" s="461"/>
      <c r="DN23" s="461"/>
      <c r="DO23" s="461"/>
      <c r="DP23" s="461"/>
      <c r="DQ23" s="461"/>
      <c r="DR23" s="461"/>
      <c r="DS23" s="461"/>
      <c r="DT23" s="461"/>
      <c r="DU23" s="461"/>
      <c r="DV23" s="462"/>
      <c r="DW23" s="460">
        <f t="shared" si="7"/>
      </c>
      <c r="DX23" s="461"/>
      <c r="DY23" s="461"/>
      <c r="DZ23" s="461"/>
      <c r="EA23" s="461"/>
      <c r="EB23" s="461"/>
      <c r="EC23" s="461"/>
      <c r="ED23" s="461"/>
      <c r="EE23" s="461"/>
      <c r="EF23" s="461"/>
      <c r="EG23" s="461"/>
      <c r="EH23" s="462"/>
      <c r="EI23" s="445"/>
      <c r="EJ23" s="274"/>
      <c r="EK23" s="446"/>
      <c r="EL23" s="447"/>
      <c r="EN23" s="21">
        <f>IF(ISERROR(VLOOKUP(CI23,'単価設定'!$H$3:$L$7,5,FALSE)),"",VLOOKUP(CI23,'単価設定'!$H$3:$L$7,5,FALSE)*DG23)</f>
      </c>
      <c r="EO23" s="28">
        <f t="shared" si="3"/>
        <v>0</v>
      </c>
    </row>
    <row r="24" spans="1:145" ht="18" customHeight="1">
      <c r="A24" s="375"/>
      <c r="B24" s="376"/>
      <c r="C24" s="376"/>
      <c r="D24" s="377">
        <f>IF(A24&lt;&gt;"",TEXT(DATE(YEAR('請求書'!$D$20),MONTH('請求書'!$D$20),$A24),"AAA"),"")</f>
      </c>
      <c r="E24" s="378"/>
      <c r="F24" s="379"/>
      <c r="G24" s="341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3">
        <f t="shared" si="1"/>
        <v>0</v>
      </c>
      <c r="T24" s="344"/>
      <c r="U24" s="344"/>
      <c r="V24" s="344"/>
      <c r="W24" s="345"/>
      <c r="X24" s="346"/>
      <c r="Y24" s="346"/>
      <c r="Z24" s="346"/>
      <c r="AA24" s="346"/>
      <c r="AB24" s="346"/>
      <c r="AC24" s="346"/>
      <c r="AD24" s="346"/>
      <c r="AE24" s="347"/>
      <c r="AF24" s="346"/>
      <c r="AG24" s="346"/>
      <c r="AH24" s="346"/>
      <c r="AI24" s="380"/>
      <c r="AJ24" s="381"/>
      <c r="AK24" s="382"/>
      <c r="AL24" s="382"/>
      <c r="AM24" s="382"/>
      <c r="AN24" s="383"/>
      <c r="AO24" s="392"/>
      <c r="AP24" s="393"/>
      <c r="AQ24" s="393"/>
      <c r="AR24" s="393"/>
      <c r="AS24" s="393"/>
      <c r="AT24" s="393"/>
      <c r="AU24" s="393"/>
      <c r="AV24" s="393"/>
      <c r="AW24" s="393"/>
      <c r="AX24" s="393"/>
      <c r="AY24" s="393"/>
      <c r="AZ24" s="393"/>
      <c r="BA24" s="393"/>
      <c r="BB24" s="393"/>
      <c r="BC24" s="393"/>
      <c r="BD24" s="393"/>
      <c r="BE24" s="393"/>
      <c r="BF24" s="393"/>
      <c r="BG24" s="394"/>
      <c r="BH24" s="28">
        <f t="shared" si="2"/>
      </c>
      <c r="BI24" s="28">
        <f>IF(ISERROR(VLOOKUP(BH24,'単価設定'!$G$3:$K$7,2,FALSE)),"",VLOOKUP(BH24,'単価設定'!$G$3:$K$7,2,FALSE))</f>
      </c>
      <c r="BJ24" s="26">
        <f>IF(BI24&lt;&gt;"",IF(COUNTIF(BI$12:BI24,BI24)=1,ROW(),""),"")</f>
      </c>
      <c r="BK24" s="26">
        <f t="shared" si="0"/>
      </c>
      <c r="BO24" s="439"/>
      <c r="BP24" s="440"/>
      <c r="BQ24" s="441"/>
      <c r="BR24" s="448">
        <f>IF(ISERROR(VLOOKUP(CI24,'単価設定'!$H$3:$K$7,2,FALSE)),"",VLOOKUP(CI24,'単価設定'!$H$3:$K$7,2,FALSE))</f>
      </c>
      <c r="BS24" s="449"/>
      <c r="BT24" s="449"/>
      <c r="BU24" s="449"/>
      <c r="BV24" s="449"/>
      <c r="BW24" s="449"/>
      <c r="BX24" s="449"/>
      <c r="BY24" s="449"/>
      <c r="BZ24" s="449"/>
      <c r="CA24" s="449"/>
      <c r="CB24" s="449"/>
      <c r="CC24" s="449"/>
      <c r="CD24" s="449"/>
      <c r="CE24" s="449"/>
      <c r="CF24" s="449"/>
      <c r="CG24" s="449"/>
      <c r="CH24" s="450"/>
      <c r="CI24" s="451">
        <f t="shared" si="4"/>
      </c>
      <c r="CJ24" s="452"/>
      <c r="CK24" s="452"/>
      <c r="CL24" s="452"/>
      <c r="CM24" s="452"/>
      <c r="CN24" s="452"/>
      <c r="CO24" s="452"/>
      <c r="CP24" s="452"/>
      <c r="CQ24" s="452"/>
      <c r="CR24" s="452"/>
      <c r="CS24" s="452"/>
      <c r="CT24" s="452"/>
      <c r="CU24" s="452"/>
      <c r="CV24" s="453"/>
      <c r="CW24" s="454">
        <f>IF(ISERROR(VLOOKUP(CI24,'単価設定'!$H$3:$K$7,4,FALSE)),"",VLOOKUP(CI24,'単価設定'!$H$3:$K$7,4,FALSE))</f>
      </c>
      <c r="CX24" s="455"/>
      <c r="CY24" s="455"/>
      <c r="CZ24" s="455"/>
      <c r="DA24" s="455"/>
      <c r="DB24" s="455"/>
      <c r="DC24" s="455"/>
      <c r="DD24" s="455"/>
      <c r="DE24" s="455"/>
      <c r="DF24" s="456"/>
      <c r="DG24" s="457">
        <f t="shared" si="5"/>
      </c>
      <c r="DH24" s="458"/>
      <c r="DI24" s="458"/>
      <c r="DJ24" s="459"/>
      <c r="DK24" s="460">
        <f t="shared" si="6"/>
      </c>
      <c r="DL24" s="461"/>
      <c r="DM24" s="461"/>
      <c r="DN24" s="461"/>
      <c r="DO24" s="461"/>
      <c r="DP24" s="461"/>
      <c r="DQ24" s="461"/>
      <c r="DR24" s="461"/>
      <c r="DS24" s="461"/>
      <c r="DT24" s="461"/>
      <c r="DU24" s="461"/>
      <c r="DV24" s="462"/>
      <c r="DW24" s="460">
        <f t="shared" si="7"/>
      </c>
      <c r="DX24" s="461"/>
      <c r="DY24" s="461"/>
      <c r="DZ24" s="461"/>
      <c r="EA24" s="461"/>
      <c r="EB24" s="461"/>
      <c r="EC24" s="461"/>
      <c r="ED24" s="461"/>
      <c r="EE24" s="461"/>
      <c r="EF24" s="461"/>
      <c r="EG24" s="461"/>
      <c r="EH24" s="462"/>
      <c r="EI24" s="445"/>
      <c r="EJ24" s="274"/>
      <c r="EK24" s="446"/>
      <c r="EL24" s="447"/>
      <c r="EM24" s="262"/>
      <c r="EN24" s="262"/>
      <c r="EO24" s="28">
        <f t="shared" si="3"/>
        <v>0</v>
      </c>
    </row>
    <row r="25" spans="1:145" ht="18" customHeight="1">
      <c r="A25" s="375"/>
      <c r="B25" s="376"/>
      <c r="C25" s="376"/>
      <c r="D25" s="377">
        <f>IF(A25&lt;&gt;"",TEXT(DATE(YEAR('請求書'!$D$20),MONTH('請求書'!$D$20),$A25),"AAA"),"")</f>
      </c>
      <c r="E25" s="378"/>
      <c r="F25" s="379"/>
      <c r="G25" s="341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3">
        <f t="shared" si="1"/>
        <v>0</v>
      </c>
      <c r="T25" s="344"/>
      <c r="U25" s="344"/>
      <c r="V25" s="344"/>
      <c r="W25" s="345"/>
      <c r="X25" s="346"/>
      <c r="Y25" s="346"/>
      <c r="Z25" s="346"/>
      <c r="AA25" s="346"/>
      <c r="AB25" s="346"/>
      <c r="AC25" s="346"/>
      <c r="AD25" s="346"/>
      <c r="AE25" s="347"/>
      <c r="AF25" s="346"/>
      <c r="AG25" s="346"/>
      <c r="AH25" s="346"/>
      <c r="AI25" s="380"/>
      <c r="AJ25" s="381"/>
      <c r="AK25" s="382"/>
      <c r="AL25" s="382"/>
      <c r="AM25" s="382"/>
      <c r="AN25" s="383"/>
      <c r="AO25" s="392"/>
      <c r="AP25" s="393"/>
      <c r="AQ25" s="393"/>
      <c r="AR25" s="393"/>
      <c r="AS25" s="393"/>
      <c r="AT25" s="393"/>
      <c r="AU25" s="393"/>
      <c r="AV25" s="393"/>
      <c r="AW25" s="393"/>
      <c r="AX25" s="393"/>
      <c r="AY25" s="393"/>
      <c r="AZ25" s="393"/>
      <c r="BA25" s="393"/>
      <c r="BB25" s="393"/>
      <c r="BC25" s="393"/>
      <c r="BD25" s="393"/>
      <c r="BE25" s="393"/>
      <c r="BF25" s="393"/>
      <c r="BG25" s="394"/>
      <c r="BH25" s="28">
        <f t="shared" si="2"/>
      </c>
      <c r="BI25" s="28">
        <f>IF(ISERROR(VLOOKUP(BH25,'単価設定'!$G$3:$K$7,2,FALSE)),"",VLOOKUP(BH25,'単価設定'!$G$3:$K$7,2,FALSE))</f>
      </c>
      <c r="BJ25" s="26">
        <f>IF(BI25&lt;&gt;"",IF(COUNTIF(BI$12:BI25,BI25)=1,ROW(),""),"")</f>
      </c>
      <c r="BK25" s="26">
        <f t="shared" si="0"/>
      </c>
      <c r="BO25" s="439"/>
      <c r="BP25" s="440"/>
      <c r="BQ25" s="441"/>
      <c r="BR25" s="448">
        <f>IF(ISERROR(VLOOKUP(CI25,'単価設定'!$H$3:$K$7,2,FALSE)),"",VLOOKUP(CI25,'単価設定'!$H$3:$K$7,2,FALSE))</f>
      </c>
      <c r="BS25" s="449"/>
      <c r="BT25" s="449"/>
      <c r="BU25" s="449"/>
      <c r="BV25" s="449"/>
      <c r="BW25" s="449"/>
      <c r="BX25" s="449"/>
      <c r="BY25" s="449"/>
      <c r="BZ25" s="449"/>
      <c r="CA25" s="449"/>
      <c r="CB25" s="449"/>
      <c r="CC25" s="449"/>
      <c r="CD25" s="449"/>
      <c r="CE25" s="449"/>
      <c r="CF25" s="449"/>
      <c r="CG25" s="449"/>
      <c r="CH25" s="450"/>
      <c r="CI25" s="451">
        <f t="shared" si="4"/>
      </c>
      <c r="CJ25" s="452"/>
      <c r="CK25" s="452"/>
      <c r="CL25" s="452"/>
      <c r="CM25" s="452"/>
      <c r="CN25" s="452"/>
      <c r="CO25" s="452"/>
      <c r="CP25" s="452"/>
      <c r="CQ25" s="452"/>
      <c r="CR25" s="452"/>
      <c r="CS25" s="452"/>
      <c r="CT25" s="452"/>
      <c r="CU25" s="452"/>
      <c r="CV25" s="453"/>
      <c r="CW25" s="454">
        <f>IF(ISERROR(VLOOKUP(CI25,'単価設定'!$H$3:$K$7,4,FALSE)),"",VLOOKUP(CI25,'単価設定'!$H$3:$K$7,4,FALSE))</f>
      </c>
      <c r="CX25" s="455"/>
      <c r="CY25" s="455"/>
      <c r="CZ25" s="455"/>
      <c r="DA25" s="455"/>
      <c r="DB25" s="455"/>
      <c r="DC25" s="455"/>
      <c r="DD25" s="455"/>
      <c r="DE25" s="455"/>
      <c r="DF25" s="456"/>
      <c r="DG25" s="457">
        <f t="shared" si="5"/>
      </c>
      <c r="DH25" s="458"/>
      <c r="DI25" s="458"/>
      <c r="DJ25" s="459"/>
      <c r="DK25" s="460">
        <f t="shared" si="6"/>
      </c>
      <c r="DL25" s="461"/>
      <c r="DM25" s="461"/>
      <c r="DN25" s="461"/>
      <c r="DO25" s="461"/>
      <c r="DP25" s="461"/>
      <c r="DQ25" s="461"/>
      <c r="DR25" s="461"/>
      <c r="DS25" s="461"/>
      <c r="DT25" s="461"/>
      <c r="DU25" s="461"/>
      <c r="DV25" s="462"/>
      <c r="DW25" s="460">
        <f t="shared" si="7"/>
      </c>
      <c r="DX25" s="461"/>
      <c r="DY25" s="461"/>
      <c r="DZ25" s="461"/>
      <c r="EA25" s="461"/>
      <c r="EB25" s="461"/>
      <c r="EC25" s="461"/>
      <c r="ED25" s="461"/>
      <c r="EE25" s="461"/>
      <c r="EF25" s="461"/>
      <c r="EG25" s="461"/>
      <c r="EH25" s="462"/>
      <c r="EI25" s="445"/>
      <c r="EJ25" s="274"/>
      <c r="EK25" s="446"/>
      <c r="EL25" s="447"/>
      <c r="EN25" s="21">
        <f>IF(ISERROR(VLOOKUP(CI25,'単価設定'!$H$3:$L$7,5,FALSE)),"",VLOOKUP(CI25,'単価設定'!$H$3:$L$7,5,FALSE)*DG25)</f>
      </c>
      <c r="EO25" s="28">
        <f t="shared" si="3"/>
        <v>0</v>
      </c>
    </row>
    <row r="26" spans="1:145" ht="18" customHeight="1">
      <c r="A26" s="375"/>
      <c r="B26" s="376"/>
      <c r="C26" s="376"/>
      <c r="D26" s="377">
        <f>IF(A26&lt;&gt;"",TEXT(DATE(YEAR('請求書'!$D$20),MONTH('請求書'!$D$20),$A26),"AAA"),"")</f>
      </c>
      <c r="E26" s="378"/>
      <c r="F26" s="379"/>
      <c r="G26" s="341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3">
        <f t="shared" si="1"/>
        <v>0</v>
      </c>
      <c r="T26" s="344"/>
      <c r="U26" s="344"/>
      <c r="V26" s="344"/>
      <c r="W26" s="345"/>
      <c r="X26" s="346"/>
      <c r="Y26" s="346"/>
      <c r="Z26" s="346"/>
      <c r="AA26" s="346"/>
      <c r="AB26" s="346"/>
      <c r="AC26" s="346"/>
      <c r="AD26" s="346"/>
      <c r="AE26" s="347"/>
      <c r="AF26" s="346"/>
      <c r="AG26" s="346"/>
      <c r="AH26" s="346"/>
      <c r="AI26" s="380"/>
      <c r="AJ26" s="381"/>
      <c r="AK26" s="382"/>
      <c r="AL26" s="382"/>
      <c r="AM26" s="382"/>
      <c r="AN26" s="383"/>
      <c r="AO26" s="392"/>
      <c r="AP26" s="393"/>
      <c r="AQ26" s="393"/>
      <c r="AR26" s="393"/>
      <c r="AS26" s="393"/>
      <c r="AT26" s="393"/>
      <c r="AU26" s="393"/>
      <c r="AV26" s="393"/>
      <c r="AW26" s="393"/>
      <c r="AX26" s="393"/>
      <c r="AY26" s="393"/>
      <c r="AZ26" s="393"/>
      <c r="BA26" s="393"/>
      <c r="BB26" s="393"/>
      <c r="BC26" s="393"/>
      <c r="BD26" s="393"/>
      <c r="BE26" s="393"/>
      <c r="BF26" s="393"/>
      <c r="BG26" s="394"/>
      <c r="BH26" s="28">
        <f t="shared" si="2"/>
      </c>
      <c r="BI26" s="28">
        <f>IF(ISERROR(VLOOKUP(BH26,'単価設定'!$G$3:$K$7,2,FALSE)),"",VLOOKUP(BH26,'単価設定'!$G$3:$K$7,2,FALSE))</f>
      </c>
      <c r="BJ26" s="26">
        <f>IF(BI26&lt;&gt;"",IF(COUNTIF(BI$12:BI26,BI26)=1,ROW(),""),"")</f>
      </c>
      <c r="BK26" s="26">
        <f t="shared" si="0"/>
      </c>
      <c r="BO26" s="439"/>
      <c r="BP26" s="440"/>
      <c r="BQ26" s="441"/>
      <c r="BR26" s="448">
        <f>IF(ISERROR(VLOOKUP(CI26,'単価設定'!$H$3:$K$7,2,FALSE)),"",VLOOKUP(CI26,'単価設定'!$H$3:$K$7,2,FALSE))</f>
      </c>
      <c r="BS26" s="449"/>
      <c r="BT26" s="449"/>
      <c r="BU26" s="449"/>
      <c r="BV26" s="449"/>
      <c r="BW26" s="449"/>
      <c r="BX26" s="449"/>
      <c r="BY26" s="449"/>
      <c r="BZ26" s="449"/>
      <c r="CA26" s="449"/>
      <c r="CB26" s="449"/>
      <c r="CC26" s="449"/>
      <c r="CD26" s="449"/>
      <c r="CE26" s="449"/>
      <c r="CF26" s="449"/>
      <c r="CG26" s="449"/>
      <c r="CH26" s="450"/>
      <c r="CI26" s="451">
        <f t="shared" si="4"/>
      </c>
      <c r="CJ26" s="452"/>
      <c r="CK26" s="452"/>
      <c r="CL26" s="452"/>
      <c r="CM26" s="452"/>
      <c r="CN26" s="452"/>
      <c r="CO26" s="452"/>
      <c r="CP26" s="452"/>
      <c r="CQ26" s="452"/>
      <c r="CR26" s="452"/>
      <c r="CS26" s="452"/>
      <c r="CT26" s="452"/>
      <c r="CU26" s="452"/>
      <c r="CV26" s="453"/>
      <c r="CW26" s="454">
        <f>IF(ISERROR(VLOOKUP(CI26,'単価設定'!$H$3:$K$7,4,FALSE)),"",VLOOKUP(CI26,'単価設定'!$H$3:$K$7,4,FALSE))</f>
      </c>
      <c r="CX26" s="455"/>
      <c r="CY26" s="455"/>
      <c r="CZ26" s="455"/>
      <c r="DA26" s="455"/>
      <c r="DB26" s="455"/>
      <c r="DC26" s="455"/>
      <c r="DD26" s="455"/>
      <c r="DE26" s="455"/>
      <c r="DF26" s="456"/>
      <c r="DG26" s="457">
        <f t="shared" si="5"/>
      </c>
      <c r="DH26" s="458"/>
      <c r="DI26" s="458"/>
      <c r="DJ26" s="459"/>
      <c r="DK26" s="460">
        <f t="shared" si="6"/>
      </c>
      <c r="DL26" s="461"/>
      <c r="DM26" s="461"/>
      <c r="DN26" s="461"/>
      <c r="DO26" s="461"/>
      <c r="DP26" s="461"/>
      <c r="DQ26" s="461"/>
      <c r="DR26" s="461"/>
      <c r="DS26" s="461"/>
      <c r="DT26" s="461"/>
      <c r="DU26" s="461"/>
      <c r="DV26" s="462"/>
      <c r="DW26" s="460">
        <f t="shared" si="7"/>
      </c>
      <c r="DX26" s="461"/>
      <c r="DY26" s="461"/>
      <c r="DZ26" s="461"/>
      <c r="EA26" s="461"/>
      <c r="EB26" s="461"/>
      <c r="EC26" s="461"/>
      <c r="ED26" s="461"/>
      <c r="EE26" s="461"/>
      <c r="EF26" s="461"/>
      <c r="EG26" s="461"/>
      <c r="EH26" s="462"/>
      <c r="EI26" s="445"/>
      <c r="EJ26" s="274"/>
      <c r="EK26" s="446"/>
      <c r="EL26" s="447"/>
      <c r="EN26" s="21">
        <f>IF(ISERROR(VLOOKUP(CI26,'単価設定'!$H$3:$L$7,5,FALSE)),"",VLOOKUP(CI26,'単価設定'!$H$3:$L$7,5,FALSE)*DG26)</f>
      </c>
      <c r="EO26" s="28">
        <f t="shared" si="3"/>
        <v>0</v>
      </c>
    </row>
    <row r="27" spans="1:145" ht="18" customHeight="1">
      <c r="A27" s="375"/>
      <c r="B27" s="376"/>
      <c r="C27" s="376"/>
      <c r="D27" s="377">
        <f>IF(A27&lt;&gt;"",TEXT(DATE(YEAR('請求書'!$D$20),MONTH('請求書'!$D$20),$A27),"AAA"),"")</f>
      </c>
      <c r="E27" s="378"/>
      <c r="F27" s="379"/>
      <c r="G27" s="341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3">
        <f t="shared" si="1"/>
        <v>0</v>
      </c>
      <c r="T27" s="344"/>
      <c r="U27" s="344"/>
      <c r="V27" s="344"/>
      <c r="W27" s="345"/>
      <c r="X27" s="346"/>
      <c r="Y27" s="346"/>
      <c r="Z27" s="346"/>
      <c r="AA27" s="346"/>
      <c r="AB27" s="346"/>
      <c r="AC27" s="346"/>
      <c r="AD27" s="346"/>
      <c r="AE27" s="347"/>
      <c r="AF27" s="346"/>
      <c r="AG27" s="346"/>
      <c r="AH27" s="346"/>
      <c r="AI27" s="380"/>
      <c r="AJ27" s="381"/>
      <c r="AK27" s="382"/>
      <c r="AL27" s="382"/>
      <c r="AM27" s="382"/>
      <c r="AN27" s="383"/>
      <c r="AO27" s="392"/>
      <c r="AP27" s="393"/>
      <c r="AQ27" s="393"/>
      <c r="AR27" s="393"/>
      <c r="AS27" s="393"/>
      <c r="AT27" s="393"/>
      <c r="AU27" s="393"/>
      <c r="AV27" s="393"/>
      <c r="AW27" s="393"/>
      <c r="AX27" s="393"/>
      <c r="AY27" s="393"/>
      <c r="AZ27" s="393"/>
      <c r="BA27" s="393"/>
      <c r="BB27" s="393"/>
      <c r="BC27" s="393"/>
      <c r="BD27" s="393"/>
      <c r="BE27" s="393"/>
      <c r="BF27" s="393"/>
      <c r="BG27" s="394"/>
      <c r="BH27" s="28">
        <f t="shared" si="2"/>
      </c>
      <c r="BI27" s="28">
        <f>IF(ISERROR(VLOOKUP(BH27,'単価設定'!$G$3:$K$7,2,FALSE)),"",VLOOKUP(BH27,'単価設定'!$G$3:$K$7,2,FALSE))</f>
      </c>
      <c r="BJ27" s="26">
        <f>IF(BI27&lt;&gt;"",IF(COUNTIF(BI$12:BI27,BI27)=1,ROW(),""),"")</f>
      </c>
      <c r="BK27" s="26">
        <f t="shared" si="0"/>
      </c>
      <c r="BO27" s="439"/>
      <c r="BP27" s="440"/>
      <c r="BQ27" s="441"/>
      <c r="BR27" s="448">
        <f>IF(ISERROR(VLOOKUP(CI27,'単価設定'!$H$3:$K$7,2,FALSE)),"",VLOOKUP(CI27,'単価設定'!$H$3:$K$7,2,FALSE))</f>
      </c>
      <c r="BS27" s="449"/>
      <c r="BT27" s="449"/>
      <c r="BU27" s="449"/>
      <c r="BV27" s="449"/>
      <c r="BW27" s="449"/>
      <c r="BX27" s="449"/>
      <c r="BY27" s="449"/>
      <c r="BZ27" s="449"/>
      <c r="CA27" s="449"/>
      <c r="CB27" s="449"/>
      <c r="CC27" s="449"/>
      <c r="CD27" s="449"/>
      <c r="CE27" s="449"/>
      <c r="CF27" s="449"/>
      <c r="CG27" s="449"/>
      <c r="CH27" s="450"/>
      <c r="CI27" s="451">
        <f t="shared" si="4"/>
      </c>
      <c r="CJ27" s="452"/>
      <c r="CK27" s="452"/>
      <c r="CL27" s="452"/>
      <c r="CM27" s="452"/>
      <c r="CN27" s="452"/>
      <c r="CO27" s="452"/>
      <c r="CP27" s="452"/>
      <c r="CQ27" s="452"/>
      <c r="CR27" s="452"/>
      <c r="CS27" s="452"/>
      <c r="CT27" s="452"/>
      <c r="CU27" s="452"/>
      <c r="CV27" s="453"/>
      <c r="CW27" s="454">
        <f>IF(ISERROR(VLOOKUP(CI27,'単価設定'!$H$3:$K$7,4,FALSE)),"",VLOOKUP(CI27,'単価設定'!$H$3:$K$7,4,FALSE))</f>
      </c>
      <c r="CX27" s="455"/>
      <c r="CY27" s="455"/>
      <c r="CZ27" s="455"/>
      <c r="DA27" s="455"/>
      <c r="DB27" s="455"/>
      <c r="DC27" s="455"/>
      <c r="DD27" s="455"/>
      <c r="DE27" s="455"/>
      <c r="DF27" s="456"/>
      <c r="DG27" s="457">
        <f t="shared" si="5"/>
      </c>
      <c r="DH27" s="458"/>
      <c r="DI27" s="458"/>
      <c r="DJ27" s="459"/>
      <c r="DK27" s="460">
        <f t="shared" si="6"/>
      </c>
      <c r="DL27" s="461"/>
      <c r="DM27" s="461"/>
      <c r="DN27" s="461"/>
      <c r="DO27" s="461"/>
      <c r="DP27" s="461"/>
      <c r="DQ27" s="461"/>
      <c r="DR27" s="461"/>
      <c r="DS27" s="461"/>
      <c r="DT27" s="461"/>
      <c r="DU27" s="461"/>
      <c r="DV27" s="462"/>
      <c r="DW27" s="460">
        <f t="shared" si="7"/>
      </c>
      <c r="DX27" s="461"/>
      <c r="DY27" s="461"/>
      <c r="DZ27" s="461"/>
      <c r="EA27" s="461"/>
      <c r="EB27" s="461"/>
      <c r="EC27" s="461"/>
      <c r="ED27" s="461"/>
      <c r="EE27" s="461"/>
      <c r="EF27" s="461"/>
      <c r="EG27" s="461"/>
      <c r="EH27" s="462"/>
      <c r="EI27" s="445"/>
      <c r="EJ27" s="274"/>
      <c r="EK27" s="446"/>
      <c r="EL27" s="447"/>
      <c r="EN27" s="21">
        <f>IF(ISERROR(VLOOKUP(CI27,'単価設定'!$H$3:$L$7,5,FALSE)),"",VLOOKUP(CI27,'単価設定'!$H$3:$L$7,5,FALSE)*DG27)</f>
      </c>
      <c r="EO27" s="28">
        <f t="shared" si="3"/>
        <v>0</v>
      </c>
    </row>
    <row r="28" spans="1:145" ht="18" customHeight="1">
      <c r="A28" s="375"/>
      <c r="B28" s="376"/>
      <c r="C28" s="376"/>
      <c r="D28" s="377">
        <f>IF(A28&lt;&gt;"",TEXT(DATE(YEAR('請求書'!$D$20),MONTH('請求書'!$D$20),$A28),"AAA"),"")</f>
      </c>
      <c r="E28" s="378"/>
      <c r="F28" s="379"/>
      <c r="G28" s="341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3">
        <f t="shared" si="1"/>
        <v>0</v>
      </c>
      <c r="T28" s="344"/>
      <c r="U28" s="344"/>
      <c r="V28" s="344"/>
      <c r="W28" s="345"/>
      <c r="X28" s="346"/>
      <c r="Y28" s="346"/>
      <c r="Z28" s="346"/>
      <c r="AA28" s="346"/>
      <c r="AB28" s="346"/>
      <c r="AC28" s="346"/>
      <c r="AD28" s="346"/>
      <c r="AE28" s="347"/>
      <c r="AF28" s="346"/>
      <c r="AG28" s="346"/>
      <c r="AH28" s="346"/>
      <c r="AI28" s="380"/>
      <c r="AJ28" s="381"/>
      <c r="AK28" s="382"/>
      <c r="AL28" s="382"/>
      <c r="AM28" s="382"/>
      <c r="AN28" s="383"/>
      <c r="AO28" s="392"/>
      <c r="AP28" s="393"/>
      <c r="AQ28" s="393"/>
      <c r="AR28" s="393"/>
      <c r="AS28" s="393"/>
      <c r="AT28" s="393"/>
      <c r="AU28" s="393"/>
      <c r="AV28" s="393"/>
      <c r="AW28" s="393"/>
      <c r="AX28" s="393"/>
      <c r="AY28" s="393"/>
      <c r="AZ28" s="393"/>
      <c r="BA28" s="393"/>
      <c r="BB28" s="393"/>
      <c r="BC28" s="393"/>
      <c r="BD28" s="393"/>
      <c r="BE28" s="393"/>
      <c r="BF28" s="393"/>
      <c r="BG28" s="394"/>
      <c r="BH28" s="28">
        <f t="shared" si="2"/>
      </c>
      <c r="BI28" s="28">
        <f>IF(ISERROR(VLOOKUP(BH28,'単価設定'!$G$3:$K$7,2,FALSE)),"",VLOOKUP(BH28,'単価設定'!$G$3:$K$7,2,FALSE))</f>
      </c>
      <c r="BJ28" s="26">
        <f>IF(BI28&lt;&gt;"",IF(COUNTIF(BI$12:BI28,BI28)=1,ROW(),""),"")</f>
      </c>
      <c r="BK28" s="26">
        <f t="shared" si="0"/>
      </c>
      <c r="BO28" s="439"/>
      <c r="BP28" s="440"/>
      <c r="BQ28" s="441"/>
      <c r="BR28" s="448">
        <f>IF(ISERROR(VLOOKUP(CI28,'単価設定'!$H$3:$K$7,2,FALSE)),"",VLOOKUP(CI28,'単価設定'!$H$3:$K$7,2,FALSE))</f>
      </c>
      <c r="BS28" s="449"/>
      <c r="BT28" s="449"/>
      <c r="BU28" s="449"/>
      <c r="BV28" s="449"/>
      <c r="BW28" s="449"/>
      <c r="BX28" s="449"/>
      <c r="BY28" s="449"/>
      <c r="BZ28" s="449"/>
      <c r="CA28" s="449"/>
      <c r="CB28" s="449"/>
      <c r="CC28" s="449"/>
      <c r="CD28" s="449"/>
      <c r="CE28" s="449"/>
      <c r="CF28" s="449"/>
      <c r="CG28" s="449"/>
      <c r="CH28" s="450"/>
      <c r="CI28" s="451">
        <f t="shared" si="4"/>
      </c>
      <c r="CJ28" s="452"/>
      <c r="CK28" s="452"/>
      <c r="CL28" s="452"/>
      <c r="CM28" s="452"/>
      <c r="CN28" s="452"/>
      <c r="CO28" s="452"/>
      <c r="CP28" s="452"/>
      <c r="CQ28" s="452"/>
      <c r="CR28" s="452"/>
      <c r="CS28" s="452"/>
      <c r="CT28" s="452"/>
      <c r="CU28" s="452"/>
      <c r="CV28" s="453"/>
      <c r="CW28" s="454">
        <f>IF(ISERROR(VLOOKUP(CI28,'単価設定'!$H$3:$K$7,4,FALSE)),"",VLOOKUP(CI28,'単価設定'!$H$3:$K$7,4,FALSE))</f>
      </c>
      <c r="CX28" s="455"/>
      <c r="CY28" s="455"/>
      <c r="CZ28" s="455"/>
      <c r="DA28" s="455"/>
      <c r="DB28" s="455"/>
      <c r="DC28" s="455"/>
      <c r="DD28" s="455"/>
      <c r="DE28" s="455"/>
      <c r="DF28" s="456"/>
      <c r="DG28" s="457">
        <f t="shared" si="5"/>
      </c>
      <c r="DH28" s="458"/>
      <c r="DI28" s="458"/>
      <c r="DJ28" s="459"/>
      <c r="DK28" s="460">
        <f t="shared" si="6"/>
      </c>
      <c r="DL28" s="461"/>
      <c r="DM28" s="461"/>
      <c r="DN28" s="461"/>
      <c r="DO28" s="461"/>
      <c r="DP28" s="461"/>
      <c r="DQ28" s="461"/>
      <c r="DR28" s="461"/>
      <c r="DS28" s="461"/>
      <c r="DT28" s="461"/>
      <c r="DU28" s="461"/>
      <c r="DV28" s="462"/>
      <c r="DW28" s="460">
        <f t="shared" si="7"/>
      </c>
      <c r="DX28" s="461"/>
      <c r="DY28" s="461"/>
      <c r="DZ28" s="461"/>
      <c r="EA28" s="461"/>
      <c r="EB28" s="461"/>
      <c r="EC28" s="461"/>
      <c r="ED28" s="461"/>
      <c r="EE28" s="461"/>
      <c r="EF28" s="461"/>
      <c r="EG28" s="461"/>
      <c r="EH28" s="462"/>
      <c r="EI28" s="445"/>
      <c r="EJ28" s="274"/>
      <c r="EK28" s="446"/>
      <c r="EL28" s="447"/>
      <c r="EN28" s="21">
        <f>IF(ISERROR(VLOOKUP(CI28,'単価設定'!$H$3:$L$7,5,FALSE)),"",VLOOKUP(CI28,'単価設定'!$H$3:$L$7,5,FALSE)*DG28)</f>
      </c>
      <c r="EO28" s="28">
        <f t="shared" si="3"/>
        <v>0</v>
      </c>
    </row>
    <row r="29" spans="1:145" ht="18" customHeight="1">
      <c r="A29" s="375"/>
      <c r="B29" s="376"/>
      <c r="C29" s="376"/>
      <c r="D29" s="377">
        <f>IF(A29&lt;&gt;"",TEXT(DATE(YEAR('請求書'!$D$20),MONTH('請求書'!$D$20),$A29),"AAA"),"")</f>
      </c>
      <c r="E29" s="378"/>
      <c r="F29" s="379"/>
      <c r="G29" s="341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3">
        <f t="shared" si="1"/>
        <v>0</v>
      </c>
      <c r="T29" s="344"/>
      <c r="U29" s="344"/>
      <c r="V29" s="344"/>
      <c r="W29" s="345"/>
      <c r="X29" s="346"/>
      <c r="Y29" s="346"/>
      <c r="Z29" s="346"/>
      <c r="AA29" s="346"/>
      <c r="AB29" s="346"/>
      <c r="AC29" s="346"/>
      <c r="AD29" s="346"/>
      <c r="AE29" s="347"/>
      <c r="AF29" s="346"/>
      <c r="AG29" s="346"/>
      <c r="AH29" s="346"/>
      <c r="AI29" s="380"/>
      <c r="AJ29" s="381"/>
      <c r="AK29" s="382"/>
      <c r="AL29" s="382"/>
      <c r="AM29" s="382"/>
      <c r="AN29" s="383"/>
      <c r="AO29" s="392"/>
      <c r="AP29" s="393"/>
      <c r="AQ29" s="393"/>
      <c r="AR29" s="393"/>
      <c r="AS29" s="393"/>
      <c r="AT29" s="393"/>
      <c r="AU29" s="393"/>
      <c r="AV29" s="393"/>
      <c r="AW29" s="393"/>
      <c r="AX29" s="393"/>
      <c r="AY29" s="393"/>
      <c r="AZ29" s="393"/>
      <c r="BA29" s="393"/>
      <c r="BB29" s="393"/>
      <c r="BC29" s="393"/>
      <c r="BD29" s="393"/>
      <c r="BE29" s="393"/>
      <c r="BF29" s="393"/>
      <c r="BG29" s="394"/>
      <c r="BH29" s="28">
        <f t="shared" si="2"/>
      </c>
      <c r="BI29" s="28">
        <f>IF(ISERROR(VLOOKUP(BH29,'単価設定'!$G$3:$K$7,2,FALSE)),"",VLOOKUP(BH29,'単価設定'!$G$3:$K$7,2,FALSE))</f>
      </c>
      <c r="BJ29" s="26">
        <f>IF(BI29&lt;&gt;"",IF(COUNTIF(BI$12:BI29,BI29)=1,ROW(),""),"")</f>
      </c>
      <c r="BK29" s="26">
        <f t="shared" si="0"/>
      </c>
      <c r="BO29" s="439"/>
      <c r="BP29" s="440"/>
      <c r="BQ29" s="441"/>
      <c r="BR29" s="448">
        <f>IF(ISERROR(VLOOKUP(CI29,'単価設定'!$H$3:$K$7,3,FALSE)),"",VLOOKUP(CI29,'単価設定'!$H$3:$K$7,3,FALSE))</f>
      </c>
      <c r="BS29" s="449"/>
      <c r="BT29" s="449"/>
      <c r="BU29" s="449"/>
      <c r="BV29" s="449"/>
      <c r="BW29" s="449"/>
      <c r="BX29" s="449"/>
      <c r="BY29" s="449"/>
      <c r="BZ29" s="449"/>
      <c r="CA29" s="449"/>
      <c r="CB29" s="449"/>
      <c r="CC29" s="449"/>
      <c r="CD29" s="449"/>
      <c r="CE29" s="449"/>
      <c r="CF29" s="449"/>
      <c r="CG29" s="449"/>
      <c r="CH29" s="450"/>
      <c r="CI29" s="451">
        <f t="shared" si="4"/>
      </c>
      <c r="CJ29" s="452"/>
      <c r="CK29" s="452"/>
      <c r="CL29" s="452"/>
      <c r="CM29" s="452"/>
      <c r="CN29" s="452"/>
      <c r="CO29" s="452"/>
      <c r="CP29" s="452"/>
      <c r="CQ29" s="452"/>
      <c r="CR29" s="452"/>
      <c r="CS29" s="452"/>
      <c r="CT29" s="452"/>
      <c r="CU29" s="452"/>
      <c r="CV29" s="453"/>
      <c r="CW29" s="454">
        <f>IF(ISERROR(VLOOKUP(CI29,'単価設定'!$H$3:$K$7,4,FALSE)),"",VLOOKUP(CI29,'単価設定'!$H$3:$K$7,4,FALSE))</f>
      </c>
      <c r="CX29" s="455"/>
      <c r="CY29" s="455"/>
      <c r="CZ29" s="455"/>
      <c r="DA29" s="455"/>
      <c r="DB29" s="455"/>
      <c r="DC29" s="455"/>
      <c r="DD29" s="455"/>
      <c r="DE29" s="455"/>
      <c r="DF29" s="456"/>
      <c r="DG29" s="457">
        <f t="shared" si="5"/>
      </c>
      <c r="DH29" s="458"/>
      <c r="DI29" s="458"/>
      <c r="DJ29" s="459"/>
      <c r="DK29" s="460">
        <f t="shared" si="6"/>
      </c>
      <c r="DL29" s="461"/>
      <c r="DM29" s="461"/>
      <c r="DN29" s="461"/>
      <c r="DO29" s="461"/>
      <c r="DP29" s="461"/>
      <c r="DQ29" s="461"/>
      <c r="DR29" s="461"/>
      <c r="DS29" s="461"/>
      <c r="DT29" s="461"/>
      <c r="DU29" s="461"/>
      <c r="DV29" s="462"/>
      <c r="DW29" s="460">
        <f t="shared" si="7"/>
      </c>
      <c r="DX29" s="461"/>
      <c r="DY29" s="461"/>
      <c r="DZ29" s="461"/>
      <c r="EA29" s="461"/>
      <c r="EB29" s="461"/>
      <c r="EC29" s="461"/>
      <c r="ED29" s="461"/>
      <c r="EE29" s="461"/>
      <c r="EF29" s="461"/>
      <c r="EG29" s="461"/>
      <c r="EH29" s="462"/>
      <c r="EI29" s="445"/>
      <c r="EJ29" s="274"/>
      <c r="EK29" s="446"/>
      <c r="EL29" s="447"/>
      <c r="EN29" s="21">
        <f>IF(ISERROR(VLOOKUP(CI29,'単価設定'!$H$3:$L$7,5,FALSE)),"",VLOOKUP(CI29,'単価設定'!$H$3:$L$7,5,FALSE)*DG29)</f>
      </c>
      <c r="EO29" s="28">
        <f t="shared" si="3"/>
        <v>0</v>
      </c>
    </row>
    <row r="30" spans="1:145" ht="18" customHeight="1">
      <c r="A30" s="375"/>
      <c r="B30" s="376"/>
      <c r="C30" s="376"/>
      <c r="D30" s="377">
        <f>IF(A30&lt;&gt;"",TEXT(DATE(YEAR('請求書'!$D$20),MONTH('請求書'!$D$20),$A30),"AAA"),"")</f>
      </c>
      <c r="E30" s="378"/>
      <c r="F30" s="379"/>
      <c r="G30" s="341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3">
        <f t="shared" si="1"/>
        <v>0</v>
      </c>
      <c r="T30" s="344"/>
      <c r="U30" s="344"/>
      <c r="V30" s="344"/>
      <c r="W30" s="345"/>
      <c r="X30" s="346"/>
      <c r="Y30" s="346"/>
      <c r="Z30" s="346"/>
      <c r="AA30" s="346"/>
      <c r="AB30" s="346"/>
      <c r="AC30" s="346"/>
      <c r="AD30" s="346"/>
      <c r="AE30" s="347"/>
      <c r="AF30" s="346"/>
      <c r="AG30" s="346"/>
      <c r="AH30" s="346"/>
      <c r="AI30" s="380"/>
      <c r="AJ30" s="381"/>
      <c r="AK30" s="382"/>
      <c r="AL30" s="382"/>
      <c r="AM30" s="382"/>
      <c r="AN30" s="383"/>
      <c r="AO30" s="392"/>
      <c r="AP30" s="393"/>
      <c r="AQ30" s="393"/>
      <c r="AR30" s="393"/>
      <c r="AS30" s="393"/>
      <c r="AT30" s="393"/>
      <c r="AU30" s="393"/>
      <c r="AV30" s="393"/>
      <c r="AW30" s="393"/>
      <c r="AX30" s="393"/>
      <c r="AY30" s="393"/>
      <c r="AZ30" s="393"/>
      <c r="BA30" s="393"/>
      <c r="BB30" s="393"/>
      <c r="BC30" s="393"/>
      <c r="BD30" s="393"/>
      <c r="BE30" s="393"/>
      <c r="BF30" s="393"/>
      <c r="BG30" s="394"/>
      <c r="BH30" s="28">
        <f t="shared" si="2"/>
      </c>
      <c r="BI30" s="28">
        <f>IF(ISERROR(VLOOKUP(BH30,'単価設定'!$G$3:$K$7,2,FALSE)),"",VLOOKUP(BH30,'単価設定'!$G$3:$K$7,2,FALSE))</f>
      </c>
      <c r="BJ30" s="26">
        <f>IF(BI30&lt;&gt;"",IF(COUNTIF(BI$12:BI30,BI30)=1,ROW(),""),"")</f>
      </c>
      <c r="BK30" s="26">
        <f t="shared" si="0"/>
      </c>
      <c r="BO30" s="439"/>
      <c r="BP30" s="440"/>
      <c r="BQ30" s="441"/>
      <c r="BR30" s="448">
        <f>IF(ISERROR(VLOOKUP(CI30,'単価設定'!$H$3:$K$7,3,FALSE)),"",VLOOKUP(CI30,'単価設定'!$H$3:$K$7,3,FALSE))</f>
      </c>
      <c r="BS30" s="449"/>
      <c r="BT30" s="449"/>
      <c r="BU30" s="449"/>
      <c r="BV30" s="449"/>
      <c r="BW30" s="449"/>
      <c r="BX30" s="449"/>
      <c r="BY30" s="449"/>
      <c r="BZ30" s="449"/>
      <c r="CA30" s="449"/>
      <c r="CB30" s="449"/>
      <c r="CC30" s="449"/>
      <c r="CD30" s="449"/>
      <c r="CE30" s="449"/>
      <c r="CF30" s="449"/>
      <c r="CG30" s="449"/>
      <c r="CH30" s="450"/>
      <c r="CI30" s="451">
        <f t="shared" si="4"/>
      </c>
      <c r="CJ30" s="452"/>
      <c r="CK30" s="452"/>
      <c r="CL30" s="452"/>
      <c r="CM30" s="452"/>
      <c r="CN30" s="452"/>
      <c r="CO30" s="452"/>
      <c r="CP30" s="452"/>
      <c r="CQ30" s="452"/>
      <c r="CR30" s="452"/>
      <c r="CS30" s="452"/>
      <c r="CT30" s="452"/>
      <c r="CU30" s="452"/>
      <c r="CV30" s="453"/>
      <c r="CW30" s="454">
        <f>IF(ISERROR(VLOOKUP(CI30,'単価設定'!$H$3:$K$7,4,FALSE)),"",VLOOKUP(CI30,'単価設定'!$H$3:$K$7,4,FALSE))</f>
      </c>
      <c r="CX30" s="455"/>
      <c r="CY30" s="455"/>
      <c r="CZ30" s="455"/>
      <c r="DA30" s="455"/>
      <c r="DB30" s="455"/>
      <c r="DC30" s="455"/>
      <c r="DD30" s="455"/>
      <c r="DE30" s="455"/>
      <c r="DF30" s="456"/>
      <c r="DG30" s="457">
        <f t="shared" si="5"/>
      </c>
      <c r="DH30" s="458"/>
      <c r="DI30" s="458"/>
      <c r="DJ30" s="459"/>
      <c r="DK30" s="460">
        <f t="shared" si="6"/>
      </c>
      <c r="DL30" s="461"/>
      <c r="DM30" s="461"/>
      <c r="DN30" s="461"/>
      <c r="DO30" s="461"/>
      <c r="DP30" s="461"/>
      <c r="DQ30" s="461"/>
      <c r="DR30" s="461"/>
      <c r="DS30" s="461"/>
      <c r="DT30" s="461"/>
      <c r="DU30" s="461"/>
      <c r="DV30" s="462"/>
      <c r="DW30" s="460">
        <f t="shared" si="7"/>
      </c>
      <c r="DX30" s="461"/>
      <c r="DY30" s="461"/>
      <c r="DZ30" s="461"/>
      <c r="EA30" s="461"/>
      <c r="EB30" s="461"/>
      <c r="EC30" s="461"/>
      <c r="ED30" s="461"/>
      <c r="EE30" s="461"/>
      <c r="EF30" s="461"/>
      <c r="EG30" s="461"/>
      <c r="EH30" s="462"/>
      <c r="EI30" s="445"/>
      <c r="EJ30" s="274"/>
      <c r="EK30" s="446"/>
      <c r="EL30" s="447"/>
      <c r="EN30" s="21">
        <f>IF(ISERROR(VLOOKUP(CI30,'単価設定'!$H$3:$L$7,5,FALSE)),"",VLOOKUP(CI30,'単価設定'!$H$3:$L$7,5,FALSE)*DG30)</f>
      </c>
      <c r="EO30" s="28">
        <f t="shared" si="3"/>
        <v>0</v>
      </c>
    </row>
    <row r="31" spans="1:145" ht="18" customHeight="1">
      <c r="A31" s="375"/>
      <c r="B31" s="376"/>
      <c r="C31" s="376"/>
      <c r="D31" s="377">
        <f>IF(A31&lt;&gt;"",TEXT(DATE(YEAR('請求書'!$D$20),MONTH('請求書'!$D$20),$A31),"AAA"),"")</f>
      </c>
      <c r="E31" s="378"/>
      <c r="F31" s="379"/>
      <c r="G31" s="341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3">
        <f t="shared" si="1"/>
        <v>0</v>
      </c>
      <c r="T31" s="344"/>
      <c r="U31" s="344"/>
      <c r="V31" s="344"/>
      <c r="W31" s="345"/>
      <c r="X31" s="346"/>
      <c r="Y31" s="346"/>
      <c r="Z31" s="346"/>
      <c r="AA31" s="346"/>
      <c r="AB31" s="346"/>
      <c r="AC31" s="346"/>
      <c r="AD31" s="346"/>
      <c r="AE31" s="347"/>
      <c r="AF31" s="346"/>
      <c r="AG31" s="346"/>
      <c r="AH31" s="346"/>
      <c r="AI31" s="380"/>
      <c r="AJ31" s="381"/>
      <c r="AK31" s="382"/>
      <c r="AL31" s="382"/>
      <c r="AM31" s="382"/>
      <c r="AN31" s="383"/>
      <c r="AO31" s="392"/>
      <c r="AP31" s="393"/>
      <c r="AQ31" s="393"/>
      <c r="AR31" s="393"/>
      <c r="AS31" s="393"/>
      <c r="AT31" s="393"/>
      <c r="AU31" s="393"/>
      <c r="AV31" s="393"/>
      <c r="AW31" s="393"/>
      <c r="AX31" s="393"/>
      <c r="AY31" s="393"/>
      <c r="AZ31" s="393"/>
      <c r="BA31" s="393"/>
      <c r="BB31" s="393"/>
      <c r="BC31" s="393"/>
      <c r="BD31" s="393"/>
      <c r="BE31" s="393"/>
      <c r="BF31" s="393"/>
      <c r="BG31" s="394"/>
      <c r="BH31" s="28">
        <f t="shared" si="2"/>
      </c>
      <c r="BI31" s="28">
        <f>IF(ISERROR(VLOOKUP(BH31,'単価設定'!$G$3:$K$7,2,FALSE)),"",VLOOKUP(BH31,'単価設定'!$G$3:$K$7,2,FALSE))</f>
      </c>
      <c r="BJ31" s="26">
        <f>IF(BI31&lt;&gt;"",IF(COUNTIF(BI$12:BI31,BI31)=1,ROW(),""),"")</f>
      </c>
      <c r="BK31" s="26">
        <f t="shared" si="0"/>
      </c>
      <c r="BO31" s="439"/>
      <c r="BP31" s="440"/>
      <c r="BQ31" s="441"/>
      <c r="BR31" s="448">
        <f>IF(ISERROR(VLOOKUP(CI31,'単価設定'!$H$3:$K$7,3,FALSE)),"",VLOOKUP(CI31,'単価設定'!$H$3:$K$7,3,FALSE))</f>
      </c>
      <c r="BS31" s="449"/>
      <c r="BT31" s="449"/>
      <c r="BU31" s="449"/>
      <c r="BV31" s="449"/>
      <c r="BW31" s="449"/>
      <c r="BX31" s="449"/>
      <c r="BY31" s="449"/>
      <c r="BZ31" s="449"/>
      <c r="CA31" s="449"/>
      <c r="CB31" s="449"/>
      <c r="CC31" s="449"/>
      <c r="CD31" s="449"/>
      <c r="CE31" s="449"/>
      <c r="CF31" s="449"/>
      <c r="CG31" s="449"/>
      <c r="CH31" s="450"/>
      <c r="CI31" s="451">
        <f t="shared" si="4"/>
      </c>
      <c r="CJ31" s="452"/>
      <c r="CK31" s="452"/>
      <c r="CL31" s="452"/>
      <c r="CM31" s="452"/>
      <c r="CN31" s="452"/>
      <c r="CO31" s="452"/>
      <c r="CP31" s="452"/>
      <c r="CQ31" s="452"/>
      <c r="CR31" s="452"/>
      <c r="CS31" s="452"/>
      <c r="CT31" s="452"/>
      <c r="CU31" s="452"/>
      <c r="CV31" s="453"/>
      <c r="CW31" s="454">
        <f>IF(ISERROR(VLOOKUP(CI31,'単価設定'!$H$3:$K$7,4,FALSE)),"",VLOOKUP(CI31,'単価設定'!$H$3:$K$7,4,FALSE))</f>
      </c>
      <c r="CX31" s="455"/>
      <c r="CY31" s="455"/>
      <c r="CZ31" s="455"/>
      <c r="DA31" s="455"/>
      <c r="DB31" s="455"/>
      <c r="DC31" s="455"/>
      <c r="DD31" s="455"/>
      <c r="DE31" s="455"/>
      <c r="DF31" s="456"/>
      <c r="DG31" s="457">
        <f t="shared" si="5"/>
      </c>
      <c r="DH31" s="458"/>
      <c r="DI31" s="458"/>
      <c r="DJ31" s="459"/>
      <c r="DK31" s="460">
        <f t="shared" si="6"/>
      </c>
      <c r="DL31" s="461"/>
      <c r="DM31" s="461"/>
      <c r="DN31" s="461"/>
      <c r="DO31" s="461"/>
      <c r="DP31" s="461"/>
      <c r="DQ31" s="461"/>
      <c r="DR31" s="461"/>
      <c r="DS31" s="461"/>
      <c r="DT31" s="461"/>
      <c r="DU31" s="461"/>
      <c r="DV31" s="462"/>
      <c r="DW31" s="460">
        <f t="shared" si="7"/>
      </c>
      <c r="DX31" s="461"/>
      <c r="DY31" s="461"/>
      <c r="DZ31" s="461"/>
      <c r="EA31" s="461"/>
      <c r="EB31" s="461"/>
      <c r="EC31" s="461"/>
      <c r="ED31" s="461"/>
      <c r="EE31" s="461"/>
      <c r="EF31" s="461"/>
      <c r="EG31" s="461"/>
      <c r="EH31" s="462"/>
      <c r="EI31" s="445"/>
      <c r="EJ31" s="274"/>
      <c r="EK31" s="446"/>
      <c r="EL31" s="447"/>
      <c r="EN31" s="21">
        <f>IF(ISERROR(VLOOKUP(CI31,'単価設定'!$H$3:$L$7,5,FALSE)),"",VLOOKUP(CI31,'単価設定'!$H$3:$L$7,5,FALSE)*DG31)</f>
      </c>
      <c r="EO31" s="28">
        <f t="shared" si="3"/>
        <v>0</v>
      </c>
    </row>
    <row r="32" spans="1:145" ht="18" customHeight="1">
      <c r="A32" s="375"/>
      <c r="B32" s="376"/>
      <c r="C32" s="376"/>
      <c r="D32" s="377">
        <f>IF(A32&lt;&gt;"",TEXT(DATE(YEAR('請求書'!$D$20),MONTH('請求書'!$D$20),$A32),"AAA"),"")</f>
      </c>
      <c r="E32" s="378"/>
      <c r="F32" s="379"/>
      <c r="G32" s="341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3">
        <f t="shared" si="1"/>
        <v>0</v>
      </c>
      <c r="T32" s="344"/>
      <c r="U32" s="344"/>
      <c r="V32" s="344"/>
      <c r="W32" s="345"/>
      <c r="X32" s="346"/>
      <c r="Y32" s="346"/>
      <c r="Z32" s="346"/>
      <c r="AA32" s="346"/>
      <c r="AB32" s="346"/>
      <c r="AC32" s="346"/>
      <c r="AD32" s="346"/>
      <c r="AE32" s="347"/>
      <c r="AF32" s="346"/>
      <c r="AG32" s="346"/>
      <c r="AH32" s="346"/>
      <c r="AI32" s="380"/>
      <c r="AJ32" s="381"/>
      <c r="AK32" s="382"/>
      <c r="AL32" s="382"/>
      <c r="AM32" s="382"/>
      <c r="AN32" s="383"/>
      <c r="AO32" s="392"/>
      <c r="AP32" s="393"/>
      <c r="AQ32" s="393"/>
      <c r="AR32" s="393"/>
      <c r="AS32" s="393"/>
      <c r="AT32" s="393"/>
      <c r="AU32" s="393"/>
      <c r="AV32" s="393"/>
      <c r="AW32" s="393"/>
      <c r="AX32" s="393"/>
      <c r="AY32" s="393"/>
      <c r="AZ32" s="393"/>
      <c r="BA32" s="393"/>
      <c r="BB32" s="393"/>
      <c r="BC32" s="393"/>
      <c r="BD32" s="393"/>
      <c r="BE32" s="393"/>
      <c r="BF32" s="393"/>
      <c r="BG32" s="394"/>
      <c r="BH32" s="28">
        <f t="shared" si="2"/>
      </c>
      <c r="BI32" s="28">
        <f>IF(ISERROR(VLOOKUP(BH32,'単価設定'!$G$3:$K$7,2,FALSE)),"",VLOOKUP(BH32,'単価設定'!$G$3:$K$7,2,FALSE))</f>
      </c>
      <c r="BJ32" s="26">
        <f>IF(BI32&lt;&gt;"",IF(COUNTIF(BI$12:BI32,BI32)=1,ROW(),""),"")</f>
      </c>
      <c r="BK32" s="26">
        <f t="shared" si="0"/>
      </c>
      <c r="BO32" s="439"/>
      <c r="BP32" s="440"/>
      <c r="BQ32" s="441"/>
      <c r="BR32" s="476">
        <f>IF(ISERROR(VLOOKUP(CI32,'単価設定'!$H$3:$K$7,2,FALSE)),"",VLOOKUP(CI32,'単価設定'!$H$3:$K$7,2,FALSE))</f>
      </c>
      <c r="BS32" s="477"/>
      <c r="BT32" s="477"/>
      <c r="BU32" s="477"/>
      <c r="BV32" s="477"/>
      <c r="BW32" s="477"/>
      <c r="BX32" s="477"/>
      <c r="BY32" s="477"/>
      <c r="BZ32" s="477"/>
      <c r="CA32" s="477"/>
      <c r="CB32" s="477"/>
      <c r="CC32" s="477"/>
      <c r="CD32" s="477"/>
      <c r="CE32" s="477"/>
      <c r="CF32" s="477"/>
      <c r="CG32" s="477"/>
      <c r="CH32" s="478"/>
      <c r="CI32" s="479">
        <f>IF(DG32="","","035020")</f>
      </c>
      <c r="CJ32" s="480"/>
      <c r="CK32" s="480"/>
      <c r="CL32" s="480"/>
      <c r="CM32" s="480"/>
      <c r="CN32" s="480"/>
      <c r="CO32" s="480"/>
      <c r="CP32" s="480"/>
      <c r="CQ32" s="480"/>
      <c r="CR32" s="480"/>
      <c r="CS32" s="480"/>
      <c r="CT32" s="480"/>
      <c r="CU32" s="480"/>
      <c r="CV32" s="481"/>
      <c r="CW32" s="463">
        <f>IF(ISERROR(VLOOKUP(CI32,'単価設定'!$H$3:$K$7,4,FALSE)),"",VLOOKUP(CI32,'単価設定'!$H$3:$K$7,4,FALSE))</f>
      </c>
      <c r="CX32" s="464"/>
      <c r="CY32" s="464"/>
      <c r="CZ32" s="464"/>
      <c r="DA32" s="464"/>
      <c r="DB32" s="464"/>
      <c r="DC32" s="464"/>
      <c r="DD32" s="464"/>
      <c r="DE32" s="464"/>
      <c r="DF32" s="465"/>
      <c r="DG32" s="466">
        <f>IF(X43=0,"",X43)</f>
      </c>
      <c r="DH32" s="467"/>
      <c r="DI32" s="467"/>
      <c r="DJ32" s="468"/>
      <c r="DK32" s="469">
        <f t="shared" si="6"/>
      </c>
      <c r="DL32" s="470"/>
      <c r="DM32" s="470"/>
      <c r="DN32" s="470"/>
      <c r="DO32" s="470"/>
      <c r="DP32" s="470"/>
      <c r="DQ32" s="470"/>
      <c r="DR32" s="470"/>
      <c r="DS32" s="470"/>
      <c r="DT32" s="470"/>
      <c r="DU32" s="470"/>
      <c r="DV32" s="471"/>
      <c r="DW32" s="469">
        <f t="shared" si="7"/>
      </c>
      <c r="DX32" s="470"/>
      <c r="DY32" s="470"/>
      <c r="DZ32" s="470"/>
      <c r="EA32" s="470"/>
      <c r="EB32" s="470"/>
      <c r="EC32" s="470"/>
      <c r="ED32" s="470"/>
      <c r="EE32" s="470"/>
      <c r="EF32" s="470"/>
      <c r="EG32" s="470"/>
      <c r="EH32" s="471"/>
      <c r="EI32" s="472"/>
      <c r="EJ32" s="473"/>
      <c r="EK32" s="474"/>
      <c r="EL32" s="475"/>
      <c r="EN32" s="21">
        <f>IF(ISERROR(VLOOKUP(CI32,'単価設定'!$H$3:$L$7,5,FALSE)),"",VLOOKUP(CI32,'単価設定'!$H$3:$L$7,5,FALSE)*DG32)</f>
      </c>
      <c r="EO32" s="28">
        <f t="shared" si="3"/>
        <v>0</v>
      </c>
    </row>
    <row r="33" spans="1:145" ht="18" customHeight="1">
      <c r="A33" s="375"/>
      <c r="B33" s="376"/>
      <c r="C33" s="376"/>
      <c r="D33" s="377">
        <f>IF(A33&lt;&gt;"",TEXT(DATE(YEAR('請求書'!$D$20),MONTH('請求書'!$D$20),$A33),"AAA"),"")</f>
      </c>
      <c r="E33" s="378"/>
      <c r="F33" s="379"/>
      <c r="G33" s="341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3">
        <f t="shared" si="1"/>
        <v>0</v>
      </c>
      <c r="T33" s="344"/>
      <c r="U33" s="344"/>
      <c r="V33" s="344"/>
      <c r="W33" s="345"/>
      <c r="X33" s="346"/>
      <c r="Y33" s="346"/>
      <c r="Z33" s="346"/>
      <c r="AA33" s="346"/>
      <c r="AB33" s="346"/>
      <c r="AC33" s="346"/>
      <c r="AD33" s="346"/>
      <c r="AE33" s="347"/>
      <c r="AF33" s="346"/>
      <c r="AG33" s="346"/>
      <c r="AH33" s="346"/>
      <c r="AI33" s="380"/>
      <c r="AJ33" s="381"/>
      <c r="AK33" s="382"/>
      <c r="AL33" s="382"/>
      <c r="AM33" s="382"/>
      <c r="AN33" s="383"/>
      <c r="AO33" s="392"/>
      <c r="AP33" s="393"/>
      <c r="AQ33" s="393"/>
      <c r="AR33" s="393"/>
      <c r="AS33" s="393"/>
      <c r="AT33" s="393"/>
      <c r="AU33" s="393"/>
      <c r="AV33" s="393"/>
      <c r="AW33" s="393"/>
      <c r="AX33" s="393"/>
      <c r="AY33" s="393"/>
      <c r="AZ33" s="393"/>
      <c r="BA33" s="393"/>
      <c r="BB33" s="393"/>
      <c r="BC33" s="393"/>
      <c r="BD33" s="393"/>
      <c r="BE33" s="393"/>
      <c r="BF33" s="393"/>
      <c r="BG33" s="394"/>
      <c r="BH33" s="28">
        <f t="shared" si="2"/>
      </c>
      <c r="BI33" s="28">
        <f>IF(ISERROR(VLOOKUP(BH33,'単価設定'!$G$3:$K$7,2,FALSE)),"",VLOOKUP(BH33,'単価設定'!$G$3:$K$7,2,FALSE))</f>
      </c>
      <c r="BJ33" s="26">
        <f>IF(BI33&lt;&gt;"",IF(COUNTIF(BI$12:BI33,BI33)=1,ROW(),""),"")</f>
      </c>
      <c r="BK33" s="26">
        <f t="shared" si="0"/>
      </c>
      <c r="BO33" s="439"/>
      <c r="BP33" s="440"/>
      <c r="BQ33" s="441"/>
      <c r="BR33" s="476" t="str">
        <f>IF(ISERROR(VLOOKUP(CI33,'単価設定'!$H$3:$K$7,2,FALSE)),"",VLOOKUP(CI33,'単価設定'!$H$3:$K$7,2,FALSE))</f>
        <v>地域活動支援加算給食（低所得者）</v>
      </c>
      <c r="BS33" s="477"/>
      <c r="BT33" s="477"/>
      <c r="BU33" s="477"/>
      <c r="BV33" s="477"/>
      <c r="BW33" s="477"/>
      <c r="BX33" s="477"/>
      <c r="BY33" s="477"/>
      <c r="BZ33" s="477"/>
      <c r="CA33" s="477"/>
      <c r="CB33" s="477"/>
      <c r="CC33" s="477"/>
      <c r="CD33" s="477"/>
      <c r="CE33" s="477"/>
      <c r="CF33" s="477"/>
      <c r="CG33" s="477"/>
      <c r="CH33" s="478"/>
      <c r="CI33" s="479" t="str">
        <f>IF(DG33="","","035030")</f>
        <v>035030</v>
      </c>
      <c r="CJ33" s="480"/>
      <c r="CK33" s="480"/>
      <c r="CL33" s="480"/>
      <c r="CM33" s="480"/>
      <c r="CN33" s="480"/>
      <c r="CO33" s="480"/>
      <c r="CP33" s="480"/>
      <c r="CQ33" s="480"/>
      <c r="CR33" s="480"/>
      <c r="CS33" s="480"/>
      <c r="CT33" s="480"/>
      <c r="CU33" s="480"/>
      <c r="CV33" s="481"/>
      <c r="CW33" s="463">
        <f>IF(ISERROR(VLOOKUP(CI33,'単価設定'!$H$3:$K$7,4,FALSE)),"",VLOOKUP(CI33,'単価設定'!$H$3:$K$7,4,FALSE))</f>
        <v>420</v>
      </c>
      <c r="CX33" s="464"/>
      <c r="CY33" s="464"/>
      <c r="CZ33" s="464"/>
      <c r="DA33" s="464"/>
      <c r="DB33" s="464"/>
      <c r="DC33" s="464"/>
      <c r="DD33" s="464"/>
      <c r="DE33" s="464"/>
      <c r="DF33" s="465"/>
      <c r="DG33" s="466">
        <f>IF(AB43=0,"",AB43)</f>
        <v>1</v>
      </c>
      <c r="DH33" s="467"/>
      <c r="DI33" s="467"/>
      <c r="DJ33" s="468"/>
      <c r="DK33" s="469">
        <f t="shared" si="6"/>
        <v>420</v>
      </c>
      <c r="DL33" s="470"/>
      <c r="DM33" s="470"/>
      <c r="DN33" s="470"/>
      <c r="DO33" s="470"/>
      <c r="DP33" s="470"/>
      <c r="DQ33" s="470"/>
      <c r="DR33" s="470"/>
      <c r="DS33" s="470"/>
      <c r="DT33" s="470"/>
      <c r="DU33" s="470"/>
      <c r="DV33" s="471"/>
      <c r="DW33" s="469">
        <f t="shared" si="7"/>
        <v>42</v>
      </c>
      <c r="DX33" s="470"/>
      <c r="DY33" s="470"/>
      <c r="DZ33" s="470"/>
      <c r="EA33" s="470"/>
      <c r="EB33" s="470"/>
      <c r="EC33" s="470"/>
      <c r="ED33" s="470"/>
      <c r="EE33" s="470"/>
      <c r="EF33" s="470"/>
      <c r="EG33" s="470"/>
      <c r="EH33" s="471"/>
      <c r="EI33" s="472"/>
      <c r="EJ33" s="473"/>
      <c r="EK33" s="474"/>
      <c r="EL33" s="475"/>
      <c r="EN33" s="21">
        <f>IF(ISERROR(VLOOKUP(CI33,'単価設定'!$H$3:$L$7,5,FALSE)),"",VLOOKUP(CI33,'単価設定'!$H$3:$L$7,5,FALSE)*DG33)</f>
        <v>1</v>
      </c>
      <c r="EO33" s="28">
        <f t="shared" si="3"/>
        <v>0</v>
      </c>
    </row>
    <row r="34" spans="1:145" ht="18" customHeight="1">
      <c r="A34" s="375"/>
      <c r="B34" s="376"/>
      <c r="C34" s="376"/>
      <c r="D34" s="377">
        <f>IF(A34&lt;&gt;"",TEXT(DATE(YEAR('請求書'!$D$20),MONTH('請求書'!$D$20),$A34),"AAA"),"")</f>
      </c>
      <c r="E34" s="378"/>
      <c r="F34" s="379"/>
      <c r="G34" s="341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3">
        <f t="shared" si="1"/>
        <v>0</v>
      </c>
      <c r="T34" s="344"/>
      <c r="U34" s="344"/>
      <c r="V34" s="344"/>
      <c r="W34" s="345"/>
      <c r="X34" s="346"/>
      <c r="Y34" s="346"/>
      <c r="Z34" s="346"/>
      <c r="AA34" s="346"/>
      <c r="AB34" s="346"/>
      <c r="AC34" s="346"/>
      <c r="AD34" s="346"/>
      <c r="AE34" s="347"/>
      <c r="AF34" s="346"/>
      <c r="AG34" s="346"/>
      <c r="AH34" s="346"/>
      <c r="AI34" s="380"/>
      <c r="AJ34" s="381"/>
      <c r="AK34" s="382"/>
      <c r="AL34" s="382"/>
      <c r="AM34" s="382"/>
      <c r="AN34" s="383"/>
      <c r="AO34" s="392"/>
      <c r="AP34" s="393"/>
      <c r="AQ34" s="393"/>
      <c r="AR34" s="393"/>
      <c r="AS34" s="393"/>
      <c r="AT34" s="393"/>
      <c r="AU34" s="393"/>
      <c r="AV34" s="393"/>
      <c r="AW34" s="393"/>
      <c r="AX34" s="393"/>
      <c r="AY34" s="393"/>
      <c r="AZ34" s="393"/>
      <c r="BA34" s="393"/>
      <c r="BB34" s="393"/>
      <c r="BC34" s="393"/>
      <c r="BD34" s="393"/>
      <c r="BE34" s="393"/>
      <c r="BF34" s="393"/>
      <c r="BG34" s="394"/>
      <c r="BH34" s="28">
        <f t="shared" si="2"/>
      </c>
      <c r="BI34" s="28">
        <f>IF(ISERROR(VLOOKUP(BH34,'単価設定'!$G$3:$K$7,2,FALSE)),"",VLOOKUP(BH34,'単価設定'!$G$3:$K$7,2,FALSE))</f>
      </c>
      <c r="BJ34" s="26">
        <f>IF(BI34&lt;&gt;"",IF(COUNTIF(BI$12:BI34,BI34)=1,ROW(),""),"")</f>
      </c>
      <c r="BK34" s="26">
        <f t="shared" si="0"/>
      </c>
      <c r="BO34" s="439"/>
      <c r="BP34" s="440"/>
      <c r="BQ34" s="441"/>
      <c r="BR34" s="476" t="str">
        <f>IF(ISERROR(VLOOKUP(CI34,'単価設定'!$H$3:$K$7,2,FALSE)),"",VLOOKUP(CI34,'単価設定'!$H$3:$K$7,2,FALSE))</f>
        <v>地域活動支援加算送迎</v>
      </c>
      <c r="BS34" s="477"/>
      <c r="BT34" s="477"/>
      <c r="BU34" s="477"/>
      <c r="BV34" s="477"/>
      <c r="BW34" s="477"/>
      <c r="BX34" s="477"/>
      <c r="BY34" s="477"/>
      <c r="BZ34" s="477"/>
      <c r="CA34" s="477"/>
      <c r="CB34" s="477"/>
      <c r="CC34" s="477"/>
      <c r="CD34" s="477"/>
      <c r="CE34" s="477"/>
      <c r="CF34" s="477"/>
      <c r="CG34" s="477"/>
      <c r="CH34" s="478"/>
      <c r="CI34" s="479" t="str">
        <f>IF(DG34="","","035040")</f>
        <v>035040</v>
      </c>
      <c r="CJ34" s="480"/>
      <c r="CK34" s="480"/>
      <c r="CL34" s="480"/>
      <c r="CM34" s="480"/>
      <c r="CN34" s="480"/>
      <c r="CO34" s="480"/>
      <c r="CP34" s="480"/>
      <c r="CQ34" s="480"/>
      <c r="CR34" s="480"/>
      <c r="CS34" s="480"/>
      <c r="CT34" s="480"/>
      <c r="CU34" s="480"/>
      <c r="CV34" s="481"/>
      <c r="CW34" s="463">
        <f>IF(ISERROR(VLOOKUP(CI34,'単価設定'!$H$3:$K$7,4,FALSE)),"",VLOOKUP(CI34,'単価設定'!$H$3:$K$7,4,FALSE))</f>
        <v>210</v>
      </c>
      <c r="CX34" s="464"/>
      <c r="CY34" s="464"/>
      <c r="CZ34" s="464"/>
      <c r="DA34" s="464"/>
      <c r="DB34" s="464"/>
      <c r="DC34" s="464"/>
      <c r="DD34" s="464"/>
      <c r="DE34" s="464"/>
      <c r="DF34" s="465"/>
      <c r="DG34" s="466">
        <f>IF(AF43=0,"",AF43)</f>
        <v>2</v>
      </c>
      <c r="DH34" s="467"/>
      <c r="DI34" s="467"/>
      <c r="DJ34" s="468"/>
      <c r="DK34" s="469">
        <f t="shared" si="6"/>
        <v>420</v>
      </c>
      <c r="DL34" s="470"/>
      <c r="DM34" s="470"/>
      <c r="DN34" s="470"/>
      <c r="DO34" s="470"/>
      <c r="DP34" s="470"/>
      <c r="DQ34" s="470"/>
      <c r="DR34" s="470"/>
      <c r="DS34" s="470"/>
      <c r="DT34" s="470"/>
      <c r="DU34" s="470"/>
      <c r="DV34" s="471"/>
      <c r="DW34" s="469">
        <f t="shared" si="7"/>
        <v>42</v>
      </c>
      <c r="DX34" s="470"/>
      <c r="DY34" s="470"/>
      <c r="DZ34" s="470"/>
      <c r="EA34" s="470"/>
      <c r="EB34" s="470"/>
      <c r="EC34" s="470"/>
      <c r="ED34" s="470"/>
      <c r="EE34" s="470"/>
      <c r="EF34" s="470"/>
      <c r="EG34" s="470"/>
      <c r="EH34" s="471"/>
      <c r="EI34" s="472"/>
      <c r="EJ34" s="473"/>
      <c r="EK34" s="474"/>
      <c r="EL34" s="475"/>
      <c r="EN34" s="21">
        <f>IF(ISERROR(VLOOKUP(CI34,'単価設定'!$H$3:$L$7,5,FALSE)),"",VLOOKUP(CI34,'単価設定'!$H$3:$L$7,5,FALSE)*DG34)</f>
        <v>2</v>
      </c>
      <c r="EO34" s="28">
        <f t="shared" si="3"/>
        <v>0</v>
      </c>
    </row>
    <row r="35" spans="1:145" ht="18" customHeight="1" thickBot="1">
      <c r="A35" s="375"/>
      <c r="B35" s="376"/>
      <c r="C35" s="376"/>
      <c r="D35" s="377">
        <f>IF(A35&lt;&gt;"",TEXT(DATE(YEAR('請求書'!$D$20),MONTH('請求書'!$D$20),$A35),"AAA"),"")</f>
      </c>
      <c r="E35" s="378"/>
      <c r="F35" s="379"/>
      <c r="G35" s="341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3">
        <f t="shared" si="1"/>
        <v>0</v>
      </c>
      <c r="T35" s="344"/>
      <c r="U35" s="344"/>
      <c r="V35" s="344"/>
      <c r="W35" s="345"/>
      <c r="X35" s="346"/>
      <c r="Y35" s="346"/>
      <c r="Z35" s="346"/>
      <c r="AA35" s="346"/>
      <c r="AB35" s="346"/>
      <c r="AC35" s="346"/>
      <c r="AD35" s="346"/>
      <c r="AE35" s="347"/>
      <c r="AF35" s="346"/>
      <c r="AG35" s="346"/>
      <c r="AH35" s="346"/>
      <c r="AI35" s="380"/>
      <c r="AJ35" s="381"/>
      <c r="AK35" s="382"/>
      <c r="AL35" s="382"/>
      <c r="AM35" s="382"/>
      <c r="AN35" s="383"/>
      <c r="AO35" s="392"/>
      <c r="AP35" s="393"/>
      <c r="AQ35" s="393"/>
      <c r="AR35" s="393"/>
      <c r="AS35" s="393"/>
      <c r="AT35" s="393"/>
      <c r="AU35" s="393"/>
      <c r="AV35" s="393"/>
      <c r="AW35" s="393"/>
      <c r="AX35" s="393"/>
      <c r="AY35" s="393"/>
      <c r="AZ35" s="393"/>
      <c r="BA35" s="393"/>
      <c r="BB35" s="393"/>
      <c r="BC35" s="393"/>
      <c r="BD35" s="393"/>
      <c r="BE35" s="393"/>
      <c r="BF35" s="393"/>
      <c r="BG35" s="394"/>
      <c r="BH35" s="28">
        <f t="shared" si="2"/>
      </c>
      <c r="BI35" s="28">
        <f>IF(ISERROR(VLOOKUP(BH35,'単価設定'!$G$3:$K$7,2,FALSE)),"",VLOOKUP(BH35,'単価設定'!$G$3:$K$7,2,FALSE))</f>
      </c>
      <c r="BJ35" s="26">
        <f>IF(BI35&lt;&gt;"",IF(COUNTIF(BI$12:BI35,BI35)=1,ROW(),""),"")</f>
      </c>
      <c r="BK35" s="26">
        <f t="shared" si="0"/>
      </c>
      <c r="BO35" s="442"/>
      <c r="BP35" s="443"/>
      <c r="BQ35" s="444"/>
      <c r="BR35" s="476">
        <f>IF(ISERROR(VLOOKUP(CI35,'単価設定'!$H$3:$K$7,2,FALSE)),"",VLOOKUP(CI35,'単価設定'!$H$3:$K$7,2,FALSE))</f>
      </c>
      <c r="BS35" s="477"/>
      <c r="BT35" s="477"/>
      <c r="BU35" s="477"/>
      <c r="BV35" s="477"/>
      <c r="BW35" s="477"/>
      <c r="BX35" s="477"/>
      <c r="BY35" s="477"/>
      <c r="BZ35" s="477"/>
      <c r="CA35" s="477"/>
      <c r="CB35" s="477"/>
      <c r="CC35" s="477"/>
      <c r="CD35" s="477"/>
      <c r="CE35" s="477"/>
      <c r="CF35" s="477"/>
      <c r="CG35" s="477"/>
      <c r="CH35" s="478"/>
      <c r="CI35" s="479">
        <f>IF(DG35="","","039900")</f>
      </c>
      <c r="CJ35" s="480"/>
      <c r="CK35" s="480"/>
      <c r="CL35" s="480"/>
      <c r="CM35" s="480"/>
      <c r="CN35" s="480"/>
      <c r="CO35" s="480"/>
      <c r="CP35" s="480"/>
      <c r="CQ35" s="480"/>
      <c r="CR35" s="480"/>
      <c r="CS35" s="480"/>
      <c r="CT35" s="480"/>
      <c r="CU35" s="480"/>
      <c r="CV35" s="481"/>
      <c r="CW35" s="463">
        <f>IF(ISERROR(VLOOKUP(CI35,'単価設定'!$H$3:$K$19,4,FALSE)),"",VLOOKUP(CI35,'単価設定'!$H$3:$K$19,4,FALSE))</f>
      </c>
      <c r="CX35" s="464"/>
      <c r="CY35" s="464"/>
      <c r="CZ35" s="464"/>
      <c r="DA35" s="464"/>
      <c r="DB35" s="464"/>
      <c r="DC35" s="464"/>
      <c r="DD35" s="464"/>
      <c r="DE35" s="464"/>
      <c r="DF35" s="465"/>
      <c r="DG35" s="482">
        <f>IF(TEXT(CN17,"0000000000")=TEXT(DI7,"0000000000"),1,"")</f>
      </c>
      <c r="DH35" s="483"/>
      <c r="DI35" s="483"/>
      <c r="DJ35" s="484"/>
      <c r="DK35" s="469">
        <f t="shared" si="6"/>
      </c>
      <c r="DL35" s="470"/>
      <c r="DM35" s="470"/>
      <c r="DN35" s="470"/>
      <c r="DO35" s="470"/>
      <c r="DP35" s="470"/>
      <c r="DQ35" s="470"/>
      <c r="DR35" s="470"/>
      <c r="DS35" s="470"/>
      <c r="DT35" s="470"/>
      <c r="DU35" s="470"/>
      <c r="DV35" s="471"/>
      <c r="DW35" s="469">
        <f>IF(CI35="","",0)</f>
      </c>
      <c r="DX35" s="470"/>
      <c r="DY35" s="470"/>
      <c r="DZ35" s="470"/>
      <c r="EA35" s="470"/>
      <c r="EB35" s="470"/>
      <c r="EC35" s="470"/>
      <c r="ED35" s="470"/>
      <c r="EE35" s="470"/>
      <c r="EF35" s="470"/>
      <c r="EG35" s="470"/>
      <c r="EH35" s="471"/>
      <c r="EI35" s="472"/>
      <c r="EJ35" s="473"/>
      <c r="EK35" s="474"/>
      <c r="EL35" s="475"/>
      <c r="EN35" s="21">
        <f>IF(ISERROR(VLOOKUP(CI35,'単価設定'!$H$3:$L$7,5,FALSE)),"",VLOOKUP(CI35,'単価設定'!$H$3:$L$7,5,FALSE)*DG35)</f>
      </c>
      <c r="EO35" s="28">
        <f t="shared" si="3"/>
        <v>0</v>
      </c>
    </row>
    <row r="36" spans="1:145" ht="18" customHeight="1" thickBot="1">
      <c r="A36" s="375"/>
      <c r="B36" s="376"/>
      <c r="C36" s="376"/>
      <c r="D36" s="377">
        <f>IF(A36&lt;&gt;"",TEXT(DATE(YEAR('請求書'!$D$20),MONTH('請求書'!$D$20),$A36),"AAA"),"")</f>
      </c>
      <c r="E36" s="378"/>
      <c r="F36" s="379"/>
      <c r="G36" s="341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3">
        <f t="shared" si="1"/>
        <v>0</v>
      </c>
      <c r="T36" s="344"/>
      <c r="U36" s="344"/>
      <c r="V36" s="344"/>
      <c r="W36" s="345"/>
      <c r="X36" s="346"/>
      <c r="Y36" s="346"/>
      <c r="Z36" s="346"/>
      <c r="AA36" s="346"/>
      <c r="AB36" s="346"/>
      <c r="AC36" s="346"/>
      <c r="AD36" s="346"/>
      <c r="AE36" s="347"/>
      <c r="AF36" s="346"/>
      <c r="AG36" s="346"/>
      <c r="AH36" s="346"/>
      <c r="AI36" s="380"/>
      <c r="AJ36" s="381"/>
      <c r="AK36" s="382"/>
      <c r="AL36" s="382"/>
      <c r="AM36" s="382"/>
      <c r="AN36" s="383"/>
      <c r="AO36" s="392"/>
      <c r="AP36" s="393"/>
      <c r="AQ36" s="393"/>
      <c r="AR36" s="393"/>
      <c r="AS36" s="393"/>
      <c r="AT36" s="393"/>
      <c r="AU36" s="393"/>
      <c r="AV36" s="393"/>
      <c r="AW36" s="393"/>
      <c r="AX36" s="393"/>
      <c r="AY36" s="393"/>
      <c r="AZ36" s="393"/>
      <c r="BA36" s="393"/>
      <c r="BB36" s="393"/>
      <c r="BC36" s="393"/>
      <c r="BD36" s="393"/>
      <c r="BE36" s="393"/>
      <c r="BF36" s="393"/>
      <c r="BG36" s="394"/>
      <c r="BH36" s="28">
        <f t="shared" si="2"/>
      </c>
      <c r="BI36" s="28">
        <f>IF(ISERROR(VLOOKUP(BH36,'単価設定'!$G$3:$K$7,2,FALSE)),"",VLOOKUP(BH36,'単価設定'!$G$3:$K$7,2,FALSE))</f>
      </c>
      <c r="BJ36" s="26">
        <f>IF(BI36&lt;&gt;"",IF(COUNTIF(BI$12:BI36,BI36)=1,ROW(),""),"")</f>
      </c>
      <c r="BK36" s="26">
        <f t="shared" si="0"/>
      </c>
      <c r="BO36" s="490" t="s">
        <v>73</v>
      </c>
      <c r="BP36" s="491"/>
      <c r="BQ36" s="491"/>
      <c r="BR36" s="491"/>
      <c r="BS36" s="491"/>
      <c r="BT36" s="491"/>
      <c r="BU36" s="491"/>
      <c r="BV36" s="491"/>
      <c r="BW36" s="491"/>
      <c r="BX36" s="491"/>
      <c r="BY36" s="491"/>
      <c r="BZ36" s="491"/>
      <c r="CA36" s="491"/>
      <c r="CB36" s="491"/>
      <c r="CC36" s="491"/>
      <c r="CD36" s="491"/>
      <c r="CE36" s="491"/>
      <c r="CF36" s="491"/>
      <c r="CG36" s="491"/>
      <c r="CH36" s="491"/>
      <c r="CI36" s="492"/>
      <c r="CJ36" s="492"/>
      <c r="CK36" s="492"/>
      <c r="CL36" s="492"/>
      <c r="CM36" s="492"/>
      <c r="CN36" s="492"/>
      <c r="CO36" s="492"/>
      <c r="CP36" s="492"/>
      <c r="CQ36" s="492"/>
      <c r="CR36" s="492"/>
      <c r="CS36" s="492"/>
      <c r="CT36" s="492"/>
      <c r="CU36" s="492"/>
      <c r="CV36" s="492"/>
      <c r="CW36" s="492"/>
      <c r="CX36" s="492"/>
      <c r="CY36" s="492"/>
      <c r="CZ36" s="492"/>
      <c r="DA36" s="492"/>
      <c r="DB36" s="492"/>
      <c r="DC36" s="492"/>
      <c r="DD36" s="492"/>
      <c r="DE36" s="492"/>
      <c r="DF36" s="492"/>
      <c r="DG36" s="492"/>
      <c r="DH36" s="492"/>
      <c r="DI36" s="492"/>
      <c r="DJ36" s="493"/>
      <c r="DK36" s="485">
        <f>SUM(DK21:DV35)</f>
        <v>5860</v>
      </c>
      <c r="DL36" s="486"/>
      <c r="DM36" s="486"/>
      <c r="DN36" s="486"/>
      <c r="DO36" s="486"/>
      <c r="DP36" s="486"/>
      <c r="DQ36" s="486"/>
      <c r="DR36" s="486"/>
      <c r="DS36" s="486"/>
      <c r="DT36" s="486"/>
      <c r="DU36" s="486"/>
      <c r="DV36" s="487"/>
      <c r="DW36" s="485">
        <f>SUM(DW21:EH35)</f>
        <v>586</v>
      </c>
      <c r="DX36" s="486"/>
      <c r="DY36" s="486"/>
      <c r="DZ36" s="486"/>
      <c r="EA36" s="486"/>
      <c r="EB36" s="486"/>
      <c r="EC36" s="486"/>
      <c r="ED36" s="486"/>
      <c r="EE36" s="486"/>
      <c r="EF36" s="486"/>
      <c r="EG36" s="486"/>
      <c r="EH36" s="487"/>
      <c r="EI36" s="488" t="s">
        <v>74</v>
      </c>
      <c r="EJ36" s="397"/>
      <c r="EK36" s="397"/>
      <c r="EL36" s="489"/>
      <c r="EN36" s="21">
        <f>SUM(EN21:EN35)</f>
        <v>4</v>
      </c>
      <c r="EO36" s="28">
        <f t="shared" si="3"/>
        <v>0</v>
      </c>
    </row>
    <row r="37" spans="1:145" ht="18" customHeight="1" thickBot="1">
      <c r="A37" s="375"/>
      <c r="B37" s="376"/>
      <c r="C37" s="376"/>
      <c r="D37" s="377">
        <f>IF(A37&lt;&gt;"",TEXT(DATE(YEAR('請求書'!$D$20),MONTH('請求書'!$D$20),$A37),"AAA"),"")</f>
      </c>
      <c r="E37" s="378"/>
      <c r="F37" s="379"/>
      <c r="G37" s="341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3">
        <f t="shared" si="1"/>
        <v>0</v>
      </c>
      <c r="T37" s="344"/>
      <c r="U37" s="344"/>
      <c r="V37" s="344"/>
      <c r="W37" s="345"/>
      <c r="X37" s="346"/>
      <c r="Y37" s="346"/>
      <c r="Z37" s="346"/>
      <c r="AA37" s="346"/>
      <c r="AB37" s="346"/>
      <c r="AC37" s="346"/>
      <c r="AD37" s="346"/>
      <c r="AE37" s="347"/>
      <c r="AF37" s="346"/>
      <c r="AG37" s="346"/>
      <c r="AH37" s="346"/>
      <c r="AI37" s="380"/>
      <c r="AJ37" s="381"/>
      <c r="AK37" s="382"/>
      <c r="AL37" s="382"/>
      <c r="AM37" s="382"/>
      <c r="AN37" s="383"/>
      <c r="AO37" s="392"/>
      <c r="AP37" s="393"/>
      <c r="AQ37" s="393"/>
      <c r="AR37" s="393"/>
      <c r="AS37" s="393"/>
      <c r="AT37" s="393"/>
      <c r="AU37" s="393"/>
      <c r="AV37" s="393"/>
      <c r="AW37" s="393"/>
      <c r="AX37" s="393"/>
      <c r="AY37" s="393"/>
      <c r="AZ37" s="393"/>
      <c r="BA37" s="393"/>
      <c r="BB37" s="393"/>
      <c r="BC37" s="393"/>
      <c r="BD37" s="393"/>
      <c r="BE37" s="393"/>
      <c r="BF37" s="393"/>
      <c r="BG37" s="394"/>
      <c r="BH37" s="28">
        <f t="shared" si="2"/>
      </c>
      <c r="BI37" s="28">
        <f>IF(ISERROR(VLOOKUP(BH37,'単価設定'!$G$3:$K$7,2,FALSE)),"",VLOOKUP(BH37,'単価設定'!$G$3:$K$7,2,FALSE))</f>
      </c>
      <c r="BJ37" s="26">
        <f>IF(BI37&lt;&gt;"",IF(COUNTIF(BI$12:BI37,BI37)=1,ROW(),""),"")</f>
      </c>
      <c r="BK37" s="26">
        <f t="shared" si="0"/>
      </c>
      <c r="EO37" s="28">
        <f t="shared" si="3"/>
        <v>0</v>
      </c>
    </row>
    <row r="38" spans="1:145" ht="18" customHeight="1" thickBot="1">
      <c r="A38" s="375"/>
      <c r="B38" s="376"/>
      <c r="C38" s="376"/>
      <c r="D38" s="377">
        <f>IF(A38&lt;&gt;"",TEXT(DATE(YEAR('請求書'!$D$20),MONTH('請求書'!$D$20),$A38),"AAA"),"")</f>
      </c>
      <c r="E38" s="378"/>
      <c r="F38" s="379"/>
      <c r="G38" s="341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3">
        <f t="shared" si="1"/>
        <v>0</v>
      </c>
      <c r="T38" s="344"/>
      <c r="U38" s="344"/>
      <c r="V38" s="344"/>
      <c r="W38" s="345"/>
      <c r="X38" s="346"/>
      <c r="Y38" s="346"/>
      <c r="Z38" s="346"/>
      <c r="AA38" s="346"/>
      <c r="AB38" s="346"/>
      <c r="AC38" s="346"/>
      <c r="AD38" s="346"/>
      <c r="AE38" s="347"/>
      <c r="AF38" s="346"/>
      <c r="AG38" s="346"/>
      <c r="AH38" s="346"/>
      <c r="AI38" s="380"/>
      <c r="AJ38" s="381"/>
      <c r="AK38" s="382"/>
      <c r="AL38" s="382"/>
      <c r="AM38" s="382"/>
      <c r="AN38" s="383"/>
      <c r="AO38" s="392"/>
      <c r="AP38" s="393"/>
      <c r="AQ38" s="393"/>
      <c r="AR38" s="393"/>
      <c r="AS38" s="393"/>
      <c r="AT38" s="393"/>
      <c r="AU38" s="393"/>
      <c r="AV38" s="393"/>
      <c r="AW38" s="393"/>
      <c r="AX38" s="393"/>
      <c r="AY38" s="393"/>
      <c r="AZ38" s="393"/>
      <c r="BA38" s="393"/>
      <c r="BB38" s="393"/>
      <c r="BC38" s="393"/>
      <c r="BD38" s="393"/>
      <c r="BE38" s="393"/>
      <c r="BF38" s="393"/>
      <c r="BG38" s="394"/>
      <c r="BH38" s="28">
        <f t="shared" si="2"/>
      </c>
      <c r="BI38" s="28">
        <f>IF(ISERROR(VLOOKUP(BH38,'単価設定'!$G$3:$K$7,2,FALSE)),"",VLOOKUP(BH38,'単価設定'!$G$3:$K$7,2,FALSE))</f>
      </c>
      <c r="BJ38" s="26">
        <f>IF(BI38&lt;&gt;"",IF(COUNTIF(BI$12:BI38,BI38)=1,ROW(),""),"")</f>
      </c>
      <c r="BK38" s="26">
        <f t="shared" si="0"/>
      </c>
      <c r="BO38" s="494" t="s">
        <v>45</v>
      </c>
      <c r="BP38" s="495"/>
      <c r="BQ38" s="496"/>
      <c r="BR38" s="395" t="s">
        <v>75</v>
      </c>
      <c r="BS38" s="492"/>
      <c r="BT38" s="492"/>
      <c r="BU38" s="492"/>
      <c r="BV38" s="492"/>
      <c r="BW38" s="492"/>
      <c r="BX38" s="492"/>
      <c r="BY38" s="492"/>
      <c r="BZ38" s="492"/>
      <c r="CA38" s="492"/>
      <c r="CB38" s="492"/>
      <c r="CC38" s="492"/>
      <c r="CD38" s="492"/>
      <c r="CE38" s="492"/>
      <c r="CF38" s="492"/>
      <c r="CG38" s="492"/>
      <c r="CH38" s="492"/>
      <c r="CI38" s="492"/>
      <c r="CJ38" s="492"/>
      <c r="CK38" s="492"/>
      <c r="CL38" s="492"/>
      <c r="CM38" s="492"/>
      <c r="CN38" s="492"/>
      <c r="CO38" s="492"/>
      <c r="CP38" s="492"/>
      <c r="CQ38" s="492"/>
      <c r="CR38" s="492"/>
      <c r="CS38" s="492"/>
      <c r="CT38" s="492"/>
      <c r="CU38" s="492"/>
      <c r="CV38" s="492"/>
      <c r="CW38" s="492"/>
      <c r="CX38" s="492"/>
      <c r="CY38" s="492"/>
      <c r="CZ38" s="503" t="s">
        <v>76</v>
      </c>
      <c r="DA38" s="397"/>
      <c r="DB38" s="397"/>
      <c r="DC38" s="397"/>
      <c r="DD38" s="397"/>
      <c r="DE38" s="397"/>
      <c r="DF38" s="397"/>
      <c r="DG38" s="397"/>
      <c r="DH38" s="397"/>
      <c r="DI38" s="397"/>
      <c r="DJ38" s="397"/>
      <c r="DK38" s="489"/>
      <c r="DL38" s="395" t="s">
        <v>24</v>
      </c>
      <c r="DM38" s="492"/>
      <c r="DN38" s="492"/>
      <c r="DO38" s="492"/>
      <c r="DP38" s="492"/>
      <c r="DQ38" s="492"/>
      <c r="DR38" s="492"/>
      <c r="DS38" s="492"/>
      <c r="DT38" s="492"/>
      <c r="DU38" s="492"/>
      <c r="DV38" s="492"/>
      <c r="DW38" s="492"/>
      <c r="DX38" s="492"/>
      <c r="DY38" s="492"/>
      <c r="DZ38" s="492"/>
      <c r="EA38" s="492"/>
      <c r="EB38" s="492"/>
      <c r="EC38" s="492"/>
      <c r="ED38" s="492"/>
      <c r="EE38" s="492"/>
      <c r="EF38" s="492"/>
      <c r="EG38" s="492"/>
      <c r="EH38" s="492"/>
      <c r="EI38" s="492"/>
      <c r="EJ38" s="492"/>
      <c r="EK38" s="492"/>
      <c r="EL38" s="493"/>
      <c r="EO38" s="28">
        <f t="shared" si="3"/>
        <v>0</v>
      </c>
    </row>
    <row r="39" spans="1:145" ht="18" customHeight="1">
      <c r="A39" s="375"/>
      <c r="B39" s="376"/>
      <c r="C39" s="376"/>
      <c r="D39" s="377">
        <f>IF(A39&lt;&gt;"",TEXT(DATE(YEAR('請求書'!$D$20),MONTH('請求書'!$D$20),$A39),"AAA"),"")</f>
      </c>
      <c r="E39" s="378"/>
      <c r="F39" s="379"/>
      <c r="G39" s="341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3">
        <f t="shared" si="1"/>
        <v>0</v>
      </c>
      <c r="T39" s="344"/>
      <c r="U39" s="344"/>
      <c r="V39" s="344"/>
      <c r="W39" s="345"/>
      <c r="X39" s="346"/>
      <c r="Y39" s="346"/>
      <c r="Z39" s="346"/>
      <c r="AA39" s="346"/>
      <c r="AB39" s="346"/>
      <c r="AC39" s="346"/>
      <c r="AD39" s="346"/>
      <c r="AE39" s="347"/>
      <c r="AF39" s="346"/>
      <c r="AG39" s="346"/>
      <c r="AH39" s="346"/>
      <c r="AI39" s="380"/>
      <c r="AJ39" s="381"/>
      <c r="AK39" s="382"/>
      <c r="AL39" s="382"/>
      <c r="AM39" s="382"/>
      <c r="AN39" s="383"/>
      <c r="AO39" s="392"/>
      <c r="AP39" s="393"/>
      <c r="AQ39" s="393"/>
      <c r="AR39" s="393"/>
      <c r="AS39" s="393"/>
      <c r="AT39" s="393"/>
      <c r="AU39" s="393"/>
      <c r="AV39" s="393"/>
      <c r="AW39" s="393"/>
      <c r="AX39" s="393"/>
      <c r="AY39" s="393"/>
      <c r="AZ39" s="393"/>
      <c r="BA39" s="393"/>
      <c r="BB39" s="393"/>
      <c r="BC39" s="393"/>
      <c r="BD39" s="393"/>
      <c r="BE39" s="393"/>
      <c r="BF39" s="393"/>
      <c r="BG39" s="394"/>
      <c r="BH39" s="28">
        <f t="shared" si="2"/>
      </c>
      <c r="BI39" s="28">
        <f>IF(ISERROR(VLOOKUP(BH39,'単価設定'!$G$3:$K$7,2,FALSE)),"",VLOOKUP(BH39,'単価設定'!$G$3:$K$7,2,FALSE))</f>
      </c>
      <c r="BJ39" s="26">
        <f>IF(BI39&lt;&gt;"",IF(COUNTIF(BI$12:BI39,BI39)=1,ROW(),""),"")</f>
      </c>
      <c r="BK39" s="26">
        <f t="shared" si="0"/>
      </c>
      <c r="BO39" s="497"/>
      <c r="BP39" s="498"/>
      <c r="BQ39" s="499"/>
      <c r="BR39" s="415" t="s">
        <v>77</v>
      </c>
      <c r="BS39" s="505"/>
      <c r="BT39" s="505"/>
      <c r="BU39" s="505"/>
      <c r="BV39" s="505"/>
      <c r="BW39" s="505"/>
      <c r="BX39" s="505"/>
      <c r="BY39" s="505"/>
      <c r="BZ39" s="505"/>
      <c r="CA39" s="505"/>
      <c r="CB39" s="505"/>
      <c r="CC39" s="505"/>
      <c r="CD39" s="505"/>
      <c r="CE39" s="505"/>
      <c r="CF39" s="505"/>
      <c r="CG39" s="505"/>
      <c r="CH39" s="505"/>
      <c r="CI39" s="505"/>
      <c r="CJ39" s="505"/>
      <c r="CK39" s="505"/>
      <c r="CL39" s="505"/>
      <c r="CM39" s="505"/>
      <c r="CN39" s="505"/>
      <c r="CO39" s="505"/>
      <c r="CP39" s="505"/>
      <c r="CQ39" s="505"/>
      <c r="CR39" s="505"/>
      <c r="CS39" s="505"/>
      <c r="CT39" s="505"/>
      <c r="CU39" s="505"/>
      <c r="CV39" s="505"/>
      <c r="CW39" s="505"/>
      <c r="CX39" s="505"/>
      <c r="CY39" s="513"/>
      <c r="CZ39" s="514">
        <f>IF(ISERROR(DK36),0,DK36)</f>
        <v>5860</v>
      </c>
      <c r="DA39" s="515"/>
      <c r="DB39" s="515"/>
      <c r="DC39" s="515"/>
      <c r="DD39" s="515"/>
      <c r="DE39" s="515"/>
      <c r="DF39" s="515"/>
      <c r="DG39" s="515"/>
      <c r="DH39" s="515"/>
      <c r="DI39" s="515"/>
      <c r="DJ39" s="515"/>
      <c r="DK39" s="516"/>
      <c r="DL39" s="504"/>
      <c r="DM39" s="505"/>
      <c r="DN39" s="505"/>
      <c r="DO39" s="505"/>
      <c r="DP39" s="505"/>
      <c r="DQ39" s="505"/>
      <c r="DR39" s="505"/>
      <c r="DS39" s="505"/>
      <c r="DT39" s="505"/>
      <c r="DU39" s="505"/>
      <c r="DV39" s="505"/>
      <c r="DW39" s="505"/>
      <c r="DX39" s="505"/>
      <c r="DY39" s="505"/>
      <c r="DZ39" s="505"/>
      <c r="EA39" s="505"/>
      <c r="EB39" s="505"/>
      <c r="EC39" s="505"/>
      <c r="ED39" s="505"/>
      <c r="EE39" s="505"/>
      <c r="EF39" s="505"/>
      <c r="EG39" s="505"/>
      <c r="EH39" s="505"/>
      <c r="EI39" s="505"/>
      <c r="EJ39" s="505"/>
      <c r="EK39" s="505"/>
      <c r="EL39" s="506"/>
      <c r="EO39" s="28">
        <f t="shared" si="3"/>
        <v>0</v>
      </c>
    </row>
    <row r="40" spans="1:145" ht="18" customHeight="1">
      <c r="A40" s="375"/>
      <c r="B40" s="376"/>
      <c r="C40" s="376"/>
      <c r="D40" s="377">
        <f>IF(A40&lt;&gt;"",TEXT(DATE(YEAR('請求書'!$D$20),MONTH('請求書'!$D$20),$A40),"AAA"),"")</f>
      </c>
      <c r="E40" s="378"/>
      <c r="F40" s="379"/>
      <c r="G40" s="341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3">
        <f t="shared" si="1"/>
        <v>0</v>
      </c>
      <c r="T40" s="344"/>
      <c r="U40" s="344"/>
      <c r="V40" s="344"/>
      <c r="W40" s="345"/>
      <c r="X40" s="346"/>
      <c r="Y40" s="346"/>
      <c r="Z40" s="346"/>
      <c r="AA40" s="346"/>
      <c r="AB40" s="346"/>
      <c r="AC40" s="346"/>
      <c r="AD40" s="346"/>
      <c r="AE40" s="347"/>
      <c r="AF40" s="346"/>
      <c r="AG40" s="346"/>
      <c r="AH40" s="346"/>
      <c r="AI40" s="380"/>
      <c r="AJ40" s="381"/>
      <c r="AK40" s="382"/>
      <c r="AL40" s="382"/>
      <c r="AM40" s="382"/>
      <c r="AN40" s="383"/>
      <c r="AO40" s="392"/>
      <c r="AP40" s="393"/>
      <c r="AQ40" s="393"/>
      <c r="AR40" s="393"/>
      <c r="AS40" s="393"/>
      <c r="AT40" s="393"/>
      <c r="AU40" s="393"/>
      <c r="AV40" s="393"/>
      <c r="AW40" s="393"/>
      <c r="AX40" s="393"/>
      <c r="AY40" s="393"/>
      <c r="AZ40" s="393"/>
      <c r="BA40" s="393"/>
      <c r="BB40" s="393"/>
      <c r="BC40" s="393"/>
      <c r="BD40" s="393"/>
      <c r="BE40" s="393"/>
      <c r="BF40" s="393"/>
      <c r="BG40" s="394"/>
      <c r="BH40" s="28">
        <f t="shared" si="2"/>
      </c>
      <c r="BI40" s="28">
        <f>IF(ISERROR(VLOOKUP(BH40,'単価設定'!$G$3:$K$7,2,FALSE)),"",VLOOKUP(BH40,'単価設定'!$G$3:$K$7,2,FALSE))</f>
      </c>
      <c r="BJ40" s="26">
        <f>IF(BI40&lt;&gt;"",IF(COUNTIF(BI$12:BI40,BI40)=1,ROW(),""),"")</f>
      </c>
      <c r="BK40" s="26">
        <f t="shared" si="0"/>
      </c>
      <c r="BN40" s="57"/>
      <c r="BO40" s="497"/>
      <c r="BP40" s="498"/>
      <c r="BQ40" s="499"/>
      <c r="BR40" s="457" t="s">
        <v>78</v>
      </c>
      <c r="BS40" s="517"/>
      <c r="BT40" s="517"/>
      <c r="BU40" s="517"/>
      <c r="BV40" s="517"/>
      <c r="BW40" s="517"/>
      <c r="BX40" s="517"/>
      <c r="BY40" s="517"/>
      <c r="BZ40" s="517"/>
      <c r="CA40" s="517"/>
      <c r="CB40" s="517"/>
      <c r="CC40" s="517"/>
      <c r="CD40" s="517"/>
      <c r="CE40" s="517"/>
      <c r="CF40" s="517"/>
      <c r="CG40" s="517"/>
      <c r="CH40" s="517"/>
      <c r="CI40" s="517"/>
      <c r="CJ40" s="517"/>
      <c r="CK40" s="517"/>
      <c r="CL40" s="517"/>
      <c r="CM40" s="517"/>
      <c r="CN40" s="517"/>
      <c r="CO40" s="517"/>
      <c r="CP40" s="517"/>
      <c r="CQ40" s="517"/>
      <c r="CR40" s="517"/>
      <c r="CS40" s="517"/>
      <c r="CT40" s="517"/>
      <c r="CU40" s="517"/>
      <c r="CV40" s="517"/>
      <c r="CW40" s="517"/>
      <c r="CX40" s="517"/>
      <c r="CY40" s="518"/>
      <c r="CZ40" s="519">
        <f>IF(EC17&lt;&gt;"",EC17,IF(DW36&gt;CG15,CG15,DW36))</f>
        <v>0</v>
      </c>
      <c r="DA40" s="520"/>
      <c r="DB40" s="520"/>
      <c r="DC40" s="520"/>
      <c r="DD40" s="520"/>
      <c r="DE40" s="520"/>
      <c r="DF40" s="520"/>
      <c r="DG40" s="520"/>
      <c r="DH40" s="520"/>
      <c r="DI40" s="520"/>
      <c r="DJ40" s="520"/>
      <c r="DK40" s="521"/>
      <c r="DL40" s="507" t="s">
        <v>79</v>
      </c>
      <c r="DM40" s="508"/>
      <c r="DN40" s="508"/>
      <c r="DO40" s="508"/>
      <c r="DP40" s="508"/>
      <c r="DQ40" s="508"/>
      <c r="DR40" s="508"/>
      <c r="DS40" s="508"/>
      <c r="DT40" s="508"/>
      <c r="DU40" s="508"/>
      <c r="DV40" s="508"/>
      <c r="DW40" s="508"/>
      <c r="DX40" s="508"/>
      <c r="DY40" s="508"/>
      <c r="DZ40" s="508"/>
      <c r="EA40" s="508"/>
      <c r="EB40" s="508"/>
      <c r="EC40" s="508"/>
      <c r="ED40" s="508"/>
      <c r="EE40" s="508"/>
      <c r="EF40" s="508"/>
      <c r="EG40" s="508"/>
      <c r="EH40" s="508"/>
      <c r="EI40" s="508"/>
      <c r="EJ40" s="508"/>
      <c r="EK40" s="508"/>
      <c r="EL40" s="509"/>
      <c r="EO40" s="28">
        <f t="shared" si="3"/>
        <v>0</v>
      </c>
    </row>
    <row r="41" spans="1:145" ht="18" customHeight="1" thickBot="1">
      <c r="A41" s="375"/>
      <c r="B41" s="376"/>
      <c r="C41" s="376"/>
      <c r="D41" s="377">
        <f>IF(A41&lt;&gt;"",TEXT(DATE(YEAR('請求書'!$D$20),MONTH('請求書'!$D$20),$A41),"AAA"),"")</f>
      </c>
      <c r="E41" s="378"/>
      <c r="F41" s="379"/>
      <c r="G41" s="341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3">
        <f t="shared" si="1"/>
        <v>0</v>
      </c>
      <c r="T41" s="344"/>
      <c r="U41" s="344"/>
      <c r="V41" s="344"/>
      <c r="W41" s="345"/>
      <c r="X41" s="346"/>
      <c r="Y41" s="346"/>
      <c r="Z41" s="346"/>
      <c r="AA41" s="346"/>
      <c r="AB41" s="346"/>
      <c r="AC41" s="346"/>
      <c r="AD41" s="346"/>
      <c r="AE41" s="347"/>
      <c r="AF41" s="346"/>
      <c r="AG41" s="346"/>
      <c r="AH41" s="346"/>
      <c r="AI41" s="380"/>
      <c r="AJ41" s="381"/>
      <c r="AK41" s="382"/>
      <c r="AL41" s="382"/>
      <c r="AM41" s="382"/>
      <c r="AN41" s="383"/>
      <c r="AO41" s="392"/>
      <c r="AP41" s="393"/>
      <c r="AQ41" s="393"/>
      <c r="AR41" s="393"/>
      <c r="AS41" s="393"/>
      <c r="AT41" s="393"/>
      <c r="AU41" s="393"/>
      <c r="AV41" s="393"/>
      <c r="AW41" s="393"/>
      <c r="AX41" s="393"/>
      <c r="AY41" s="393"/>
      <c r="AZ41" s="393"/>
      <c r="BA41" s="393"/>
      <c r="BB41" s="393"/>
      <c r="BC41" s="393"/>
      <c r="BD41" s="393"/>
      <c r="BE41" s="393"/>
      <c r="BF41" s="393"/>
      <c r="BG41" s="394"/>
      <c r="BH41" s="28">
        <f t="shared" si="2"/>
      </c>
      <c r="BI41" s="28">
        <f>IF(ISERROR(VLOOKUP(BH41,'単価設定'!$G$3:$K$7,2,FALSE)),"",VLOOKUP(BH41,'単価設定'!$G$3:$K$7,2,FALSE))</f>
      </c>
      <c r="BJ41" s="26">
        <f>IF(BI41&lt;&gt;"",IF(COUNTIF(BI$12:BI41,BI41)=1,ROW(),""),"")</f>
      </c>
      <c r="BK41" s="26">
        <f t="shared" si="0"/>
      </c>
      <c r="BO41" s="500"/>
      <c r="BP41" s="501"/>
      <c r="BQ41" s="502"/>
      <c r="BR41" s="522" t="s">
        <v>80</v>
      </c>
      <c r="BS41" s="523"/>
      <c r="BT41" s="523"/>
      <c r="BU41" s="523"/>
      <c r="BV41" s="523"/>
      <c r="BW41" s="523"/>
      <c r="BX41" s="523"/>
      <c r="BY41" s="523"/>
      <c r="BZ41" s="523"/>
      <c r="CA41" s="523"/>
      <c r="CB41" s="523"/>
      <c r="CC41" s="523"/>
      <c r="CD41" s="523"/>
      <c r="CE41" s="523"/>
      <c r="CF41" s="523"/>
      <c r="CG41" s="523"/>
      <c r="CH41" s="523"/>
      <c r="CI41" s="523"/>
      <c r="CJ41" s="523"/>
      <c r="CK41" s="523"/>
      <c r="CL41" s="523"/>
      <c r="CM41" s="523"/>
      <c r="CN41" s="523"/>
      <c r="CO41" s="523"/>
      <c r="CP41" s="523"/>
      <c r="CQ41" s="523"/>
      <c r="CR41" s="523"/>
      <c r="CS41" s="523"/>
      <c r="CT41" s="523"/>
      <c r="CU41" s="523"/>
      <c r="CV41" s="523"/>
      <c r="CW41" s="523"/>
      <c r="CX41" s="523"/>
      <c r="CY41" s="524"/>
      <c r="CZ41" s="525"/>
      <c r="DA41" s="526"/>
      <c r="DB41" s="526"/>
      <c r="DC41" s="526"/>
      <c r="DD41" s="526"/>
      <c r="DE41" s="526"/>
      <c r="DF41" s="526"/>
      <c r="DG41" s="526"/>
      <c r="DH41" s="526"/>
      <c r="DI41" s="526"/>
      <c r="DJ41" s="526"/>
      <c r="DK41" s="527"/>
      <c r="DL41" s="510"/>
      <c r="DM41" s="511"/>
      <c r="DN41" s="511"/>
      <c r="DO41" s="511"/>
      <c r="DP41" s="511"/>
      <c r="DQ41" s="511"/>
      <c r="DR41" s="511"/>
      <c r="DS41" s="511"/>
      <c r="DT41" s="511"/>
      <c r="DU41" s="511"/>
      <c r="DV41" s="511"/>
      <c r="DW41" s="511"/>
      <c r="DX41" s="511"/>
      <c r="DY41" s="511"/>
      <c r="DZ41" s="511"/>
      <c r="EA41" s="511"/>
      <c r="EB41" s="511"/>
      <c r="EC41" s="511"/>
      <c r="ED41" s="511"/>
      <c r="EE41" s="511"/>
      <c r="EF41" s="511"/>
      <c r="EG41" s="511"/>
      <c r="EH41" s="511"/>
      <c r="EI41" s="511"/>
      <c r="EJ41" s="511"/>
      <c r="EK41" s="511"/>
      <c r="EL41" s="512"/>
      <c r="EO41" s="28">
        <f t="shared" si="3"/>
        <v>0</v>
      </c>
    </row>
    <row r="42" spans="1:145" ht="18" customHeight="1" thickBot="1">
      <c r="A42" s="533"/>
      <c r="B42" s="534"/>
      <c r="C42" s="534"/>
      <c r="D42" s="535">
        <f>IF(A42&lt;&gt;"",TEXT(DATE(YEAR('請求書'!$D$20),MONTH('請求書'!$D$20),$A42),"AAA"),"")</f>
      </c>
      <c r="E42" s="536"/>
      <c r="F42" s="537"/>
      <c r="G42" s="538"/>
      <c r="H42" s="539"/>
      <c r="I42" s="539"/>
      <c r="J42" s="539"/>
      <c r="K42" s="539"/>
      <c r="L42" s="539"/>
      <c r="M42" s="539"/>
      <c r="N42" s="539"/>
      <c r="O42" s="539"/>
      <c r="P42" s="539"/>
      <c r="Q42" s="539"/>
      <c r="R42" s="539"/>
      <c r="S42" s="540">
        <f t="shared" si="1"/>
        <v>0</v>
      </c>
      <c r="T42" s="541"/>
      <c r="U42" s="541"/>
      <c r="V42" s="541"/>
      <c r="W42" s="542"/>
      <c r="X42" s="543"/>
      <c r="Y42" s="543"/>
      <c r="Z42" s="543"/>
      <c r="AA42" s="543"/>
      <c r="AB42" s="543"/>
      <c r="AC42" s="543"/>
      <c r="AD42" s="543"/>
      <c r="AE42" s="560"/>
      <c r="AF42" s="543"/>
      <c r="AG42" s="543"/>
      <c r="AH42" s="543"/>
      <c r="AI42" s="561"/>
      <c r="AJ42" s="381"/>
      <c r="AK42" s="382"/>
      <c r="AL42" s="382"/>
      <c r="AM42" s="382"/>
      <c r="AN42" s="383"/>
      <c r="AO42" s="562"/>
      <c r="AP42" s="563"/>
      <c r="AQ42" s="563"/>
      <c r="AR42" s="563"/>
      <c r="AS42" s="563"/>
      <c r="AT42" s="563"/>
      <c r="AU42" s="563"/>
      <c r="AV42" s="563"/>
      <c r="AW42" s="563"/>
      <c r="AX42" s="563"/>
      <c r="AY42" s="563"/>
      <c r="AZ42" s="563"/>
      <c r="BA42" s="563"/>
      <c r="BB42" s="563"/>
      <c r="BC42" s="563"/>
      <c r="BD42" s="563"/>
      <c r="BE42" s="563"/>
      <c r="BF42" s="563"/>
      <c r="BG42" s="564"/>
      <c r="BH42" s="28">
        <f t="shared" si="2"/>
      </c>
      <c r="BI42" s="28">
        <f>IF(ISERROR(VLOOKUP(BH42,'単価設定'!$G$3:$K$7,2,FALSE)),"",VLOOKUP(BH42,'単価設定'!$G$3:$K$7,2,FALSE))</f>
      </c>
      <c r="BJ42" s="26">
        <f>IF(BI42&lt;&gt;"",IF(COUNTIF(BI$12:BI42,BI42)=1,ROW(),""),"")</f>
      </c>
      <c r="BK42" s="26">
        <f t="shared" si="0"/>
      </c>
      <c r="EO42" s="28">
        <f t="shared" si="3"/>
        <v>0</v>
      </c>
    </row>
    <row r="43" spans="1:125" ht="18" customHeight="1" thickBot="1" thickTop="1">
      <c r="A43" s="528" t="s">
        <v>27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30">
        <f>SUM(S12:S42)</f>
        <v>0.08333333333333331</v>
      </c>
      <c r="T43" s="530"/>
      <c r="U43" s="530"/>
      <c r="V43" s="530"/>
      <c r="W43" s="530"/>
      <c r="X43" s="531">
        <f>SUM(X12:X42)</f>
        <v>0</v>
      </c>
      <c r="Y43" s="531"/>
      <c r="Z43" s="531"/>
      <c r="AA43" s="532"/>
      <c r="AB43" s="531">
        <f>SUM(AB12:AB42)</f>
        <v>1</v>
      </c>
      <c r="AC43" s="532"/>
      <c r="AD43" s="532"/>
      <c r="AE43" s="565"/>
      <c r="AF43" s="531">
        <f>SUM(AF12:AF42)</f>
        <v>2</v>
      </c>
      <c r="AG43" s="532"/>
      <c r="AH43" s="532"/>
      <c r="AI43" s="566"/>
      <c r="AJ43" s="567"/>
      <c r="AK43" s="568"/>
      <c r="AL43" s="568"/>
      <c r="AM43" s="568"/>
      <c r="AN43" s="568"/>
      <c r="AO43" s="568"/>
      <c r="AP43" s="568"/>
      <c r="AQ43" s="568"/>
      <c r="AR43" s="568"/>
      <c r="AS43" s="568"/>
      <c r="AT43" s="568"/>
      <c r="AU43" s="568"/>
      <c r="AV43" s="568"/>
      <c r="AW43" s="568"/>
      <c r="AX43" s="568"/>
      <c r="AY43" s="568"/>
      <c r="AZ43" s="568"/>
      <c r="BA43" s="568"/>
      <c r="BB43" s="568"/>
      <c r="BC43" s="568"/>
      <c r="BD43" s="568"/>
      <c r="BE43" s="568"/>
      <c r="BF43" s="568"/>
      <c r="BG43" s="569"/>
      <c r="BN43" s="23"/>
      <c r="BO43" s="23"/>
      <c r="BP43" s="23"/>
      <c r="BQ43" s="549" t="s">
        <v>81</v>
      </c>
      <c r="BR43" s="550"/>
      <c r="BS43" s="550"/>
      <c r="BT43" s="550"/>
      <c r="BU43" s="550"/>
      <c r="BV43" s="550"/>
      <c r="BW43" s="550"/>
      <c r="BX43" s="550"/>
      <c r="BY43" s="550"/>
      <c r="BZ43" s="550"/>
      <c r="CA43" s="550"/>
      <c r="CB43" s="550"/>
      <c r="CC43" s="550"/>
      <c r="CD43" s="550"/>
      <c r="CE43" s="550"/>
      <c r="CF43" s="550"/>
      <c r="CG43" s="550"/>
      <c r="CH43" s="550"/>
      <c r="CI43" s="550"/>
      <c r="CJ43" s="550"/>
      <c r="CK43" s="550"/>
      <c r="CL43" s="550"/>
      <c r="CM43" s="550"/>
      <c r="CN43" s="550"/>
      <c r="CO43" s="550"/>
      <c r="CP43" s="550"/>
      <c r="CQ43" s="550"/>
      <c r="CR43" s="550"/>
      <c r="CS43" s="550"/>
      <c r="CT43" s="550"/>
      <c r="CU43" s="550"/>
      <c r="CV43" s="550"/>
      <c r="CW43" s="550"/>
      <c r="CX43" s="550"/>
      <c r="CY43" s="550"/>
      <c r="CZ43" s="550"/>
      <c r="DA43" s="550"/>
      <c r="DB43" s="550"/>
      <c r="DC43" s="551"/>
      <c r="DD43" s="553">
        <f>IF(ISERROR(CZ39),0,CZ39)-IF(ISERROR(CZ40),0,CZ40)-IF(ISERROR(CZ41),0,CZ41)</f>
        <v>5860</v>
      </c>
      <c r="DE43" s="314"/>
      <c r="DF43" s="314"/>
      <c r="DG43" s="554"/>
      <c r="DH43" s="554"/>
      <c r="DI43" s="554"/>
      <c r="DJ43" s="554"/>
      <c r="DK43" s="554"/>
      <c r="DL43" s="554"/>
      <c r="DM43" s="554"/>
      <c r="DN43" s="554"/>
      <c r="DO43" s="554"/>
      <c r="DP43" s="554"/>
      <c r="DQ43" s="554"/>
      <c r="DR43" s="554"/>
      <c r="DS43" s="554"/>
      <c r="DT43" s="554"/>
      <c r="DU43" s="555"/>
    </row>
    <row r="44" spans="1:142" ht="18" customHeight="1" thickBo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N44" s="23"/>
      <c r="BO44" s="23"/>
      <c r="BP44" s="23"/>
      <c r="BQ44" s="552"/>
      <c r="BR44" s="511"/>
      <c r="BS44" s="511"/>
      <c r="BT44" s="511"/>
      <c r="BU44" s="511"/>
      <c r="BV44" s="511"/>
      <c r="BW44" s="511"/>
      <c r="BX44" s="511"/>
      <c r="BY44" s="511"/>
      <c r="BZ44" s="511"/>
      <c r="CA44" s="511"/>
      <c r="CB44" s="511"/>
      <c r="CC44" s="511"/>
      <c r="CD44" s="511"/>
      <c r="CE44" s="511"/>
      <c r="CF44" s="511"/>
      <c r="CG44" s="511"/>
      <c r="CH44" s="511"/>
      <c r="CI44" s="511"/>
      <c r="CJ44" s="511"/>
      <c r="CK44" s="511"/>
      <c r="CL44" s="511"/>
      <c r="CM44" s="511"/>
      <c r="CN44" s="511"/>
      <c r="CO44" s="511"/>
      <c r="CP44" s="511"/>
      <c r="CQ44" s="511"/>
      <c r="CR44" s="511"/>
      <c r="CS44" s="511"/>
      <c r="CT44" s="511"/>
      <c r="CU44" s="511"/>
      <c r="CV44" s="511"/>
      <c r="CW44" s="511"/>
      <c r="CX44" s="511"/>
      <c r="CY44" s="511"/>
      <c r="CZ44" s="511"/>
      <c r="DA44" s="511"/>
      <c r="DB44" s="511"/>
      <c r="DC44" s="512"/>
      <c r="DD44" s="405"/>
      <c r="DE44" s="406"/>
      <c r="DF44" s="406"/>
      <c r="DG44" s="556"/>
      <c r="DH44" s="556"/>
      <c r="DI44" s="556"/>
      <c r="DJ44" s="556"/>
      <c r="DK44" s="556"/>
      <c r="DL44" s="556"/>
      <c r="DM44" s="556"/>
      <c r="DN44" s="556"/>
      <c r="DO44" s="556"/>
      <c r="DP44" s="556"/>
      <c r="DQ44" s="556"/>
      <c r="DR44" s="556"/>
      <c r="DS44" s="556"/>
      <c r="DT44" s="556"/>
      <c r="DU44" s="557"/>
      <c r="DW44" s="558"/>
      <c r="DX44" s="544"/>
      <c r="DY44" s="544">
        <v>1</v>
      </c>
      <c r="DZ44" s="544"/>
      <c r="EA44" s="546" t="s">
        <v>28</v>
      </c>
      <c r="EB44" s="547"/>
      <c r="EC44" s="547"/>
      <c r="ED44" s="559"/>
      <c r="EE44" s="544"/>
      <c r="EF44" s="544"/>
      <c r="EG44" s="544">
        <v>1</v>
      </c>
      <c r="EH44" s="545"/>
      <c r="EI44" s="546" t="s">
        <v>82</v>
      </c>
      <c r="EJ44" s="547"/>
      <c r="EK44" s="547"/>
      <c r="EL44" s="548"/>
    </row>
    <row r="45" spans="1:108" ht="18" customHeight="1">
      <c r="A45" s="61"/>
      <c r="B45" s="61"/>
      <c r="C45" s="61"/>
      <c r="D45" s="61"/>
      <c r="E45" s="61"/>
      <c r="F45" s="61"/>
      <c r="G45" s="61"/>
      <c r="H45" s="61"/>
      <c r="I45" s="60"/>
      <c r="J45" s="60"/>
      <c r="K45" s="60"/>
      <c r="L45" s="60"/>
      <c r="M45" s="60"/>
      <c r="N45" s="60"/>
      <c r="O45" s="60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0"/>
      <c r="AA45" s="60"/>
      <c r="AB45" s="60"/>
      <c r="AC45" s="60"/>
      <c r="AD45" s="60"/>
      <c r="AE45" s="60"/>
      <c r="AF45" s="60"/>
      <c r="AG45" s="61"/>
      <c r="AH45" s="61"/>
      <c r="AI45" s="61"/>
      <c r="AJ45" s="61"/>
      <c r="AK45" s="60"/>
      <c r="AL45" s="61"/>
      <c r="AM45" s="61"/>
      <c r="AN45" s="61"/>
      <c r="AO45" s="61"/>
      <c r="AP45" s="61"/>
      <c r="AQ45" s="60"/>
      <c r="AR45" s="60"/>
      <c r="AS45" s="60"/>
      <c r="AT45" s="60"/>
      <c r="AU45" s="60"/>
      <c r="AV45" s="60"/>
      <c r="AW45" s="60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DD45" s="21">
        <f>IF(DD43&lt;&gt;0,1,0)</f>
        <v>1</v>
      </c>
    </row>
    <row r="46" spans="1:59" ht="14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</row>
    <row r="47" spans="1:144" ht="13.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2"/>
      <c r="AK47" s="63"/>
      <c r="AL47" s="63"/>
      <c r="AM47" s="63"/>
      <c r="AN47" s="63"/>
      <c r="AO47" s="62"/>
      <c r="AP47" s="62"/>
      <c r="AQ47" s="62"/>
      <c r="AR47" s="62"/>
      <c r="AS47" s="62"/>
      <c r="AT47" s="62"/>
      <c r="AU47" s="62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</row>
    <row r="48" spans="1:144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2"/>
      <c r="AK48" s="63"/>
      <c r="AL48" s="63"/>
      <c r="AM48" s="63"/>
      <c r="AN48" s="63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</row>
    <row r="49" spans="36:59" ht="13.5">
      <c r="AJ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</row>
  </sheetData>
  <sheetProtection sheet="1"/>
  <mergeCells count="533">
    <mergeCell ref="EG44:EH44"/>
    <mergeCell ref="EI44:EL44"/>
    <mergeCell ref="BQ43:DC44"/>
    <mergeCell ref="DD43:DU44"/>
    <mergeCell ref="DW44:DX44"/>
    <mergeCell ref="DY44:DZ44"/>
    <mergeCell ref="EA44:ED44"/>
    <mergeCell ref="EE44:EF44"/>
    <mergeCell ref="AB42:AE42"/>
    <mergeCell ref="AF42:AI42"/>
    <mergeCell ref="AJ42:AN42"/>
    <mergeCell ref="AO42:BG42"/>
    <mergeCell ref="A43:R43"/>
    <mergeCell ref="S43:W43"/>
    <mergeCell ref="X43:AA43"/>
    <mergeCell ref="AB43:AE43"/>
    <mergeCell ref="AF43:AI43"/>
    <mergeCell ref="AJ43:BG43"/>
    <mergeCell ref="A42:C42"/>
    <mergeCell ref="D42:F42"/>
    <mergeCell ref="G42:L42"/>
    <mergeCell ref="M42:R42"/>
    <mergeCell ref="S42:W42"/>
    <mergeCell ref="X42:AA42"/>
    <mergeCell ref="AB41:AE41"/>
    <mergeCell ref="AF41:AI41"/>
    <mergeCell ref="AJ41:AN41"/>
    <mergeCell ref="AO41:BG41"/>
    <mergeCell ref="BR41:CY41"/>
    <mergeCell ref="CZ41:DK41"/>
    <mergeCell ref="A41:C41"/>
    <mergeCell ref="D41:F41"/>
    <mergeCell ref="G41:L41"/>
    <mergeCell ref="M41:R41"/>
    <mergeCell ref="S41:W41"/>
    <mergeCell ref="X41:AA41"/>
    <mergeCell ref="AB40:AE40"/>
    <mergeCell ref="AF40:AI40"/>
    <mergeCell ref="AJ40:AN40"/>
    <mergeCell ref="AO40:BG40"/>
    <mergeCell ref="BR40:CY40"/>
    <mergeCell ref="CZ40:DK40"/>
    <mergeCell ref="A40:C40"/>
    <mergeCell ref="D40:F40"/>
    <mergeCell ref="G40:L40"/>
    <mergeCell ref="M40:R40"/>
    <mergeCell ref="S40:W40"/>
    <mergeCell ref="X40:AA40"/>
    <mergeCell ref="AB39:AE39"/>
    <mergeCell ref="AF39:AI39"/>
    <mergeCell ref="AJ39:AN39"/>
    <mergeCell ref="AO39:BG39"/>
    <mergeCell ref="BR39:CY39"/>
    <mergeCell ref="CZ39:DK39"/>
    <mergeCell ref="DL38:EL38"/>
    <mergeCell ref="DL39:EL39"/>
    <mergeCell ref="DL40:EL40"/>
    <mergeCell ref="DL41:EL41"/>
    <mergeCell ref="A39:C39"/>
    <mergeCell ref="D39:F39"/>
    <mergeCell ref="G39:L39"/>
    <mergeCell ref="M39:R39"/>
    <mergeCell ref="S39:W39"/>
    <mergeCell ref="X39:AA39"/>
    <mergeCell ref="AF38:AI38"/>
    <mergeCell ref="AJ38:AN38"/>
    <mergeCell ref="AO38:BG38"/>
    <mergeCell ref="BO38:BQ41"/>
    <mergeCell ref="BR38:CY38"/>
    <mergeCell ref="CZ38:DK38"/>
    <mergeCell ref="AF37:AI37"/>
    <mergeCell ref="AJ37:AN37"/>
    <mergeCell ref="AO37:BG37"/>
    <mergeCell ref="A38:C38"/>
    <mergeCell ref="D38:F38"/>
    <mergeCell ref="G38:L38"/>
    <mergeCell ref="M38:R38"/>
    <mergeCell ref="S38:W38"/>
    <mergeCell ref="X38:AA38"/>
    <mergeCell ref="AB38:AE38"/>
    <mergeCell ref="DK36:DV36"/>
    <mergeCell ref="DW36:EH36"/>
    <mergeCell ref="EI36:EL36"/>
    <mergeCell ref="A37:C37"/>
    <mergeCell ref="D37:F37"/>
    <mergeCell ref="G37:L37"/>
    <mergeCell ref="M37:R37"/>
    <mergeCell ref="S37:W37"/>
    <mergeCell ref="X37:AA37"/>
    <mergeCell ref="AB37:AE37"/>
    <mergeCell ref="X36:AA36"/>
    <mergeCell ref="AB36:AE36"/>
    <mergeCell ref="AF36:AI36"/>
    <mergeCell ref="AJ36:AN36"/>
    <mergeCell ref="AO36:BG36"/>
    <mergeCell ref="BO36:DJ36"/>
    <mergeCell ref="CW35:DF35"/>
    <mergeCell ref="DG35:DJ35"/>
    <mergeCell ref="DK35:DV35"/>
    <mergeCell ref="DW35:EH35"/>
    <mergeCell ref="EI35:EL35"/>
    <mergeCell ref="A36:C36"/>
    <mergeCell ref="D36:F36"/>
    <mergeCell ref="G36:L36"/>
    <mergeCell ref="M36:R36"/>
    <mergeCell ref="S36:W36"/>
    <mergeCell ref="AB35:AE35"/>
    <mergeCell ref="AF35:AI35"/>
    <mergeCell ref="AJ35:AN35"/>
    <mergeCell ref="AO35:BG35"/>
    <mergeCell ref="BR35:CH35"/>
    <mergeCell ref="CI35:CV35"/>
    <mergeCell ref="A35:C35"/>
    <mergeCell ref="D35:F35"/>
    <mergeCell ref="G35:L35"/>
    <mergeCell ref="M35:R35"/>
    <mergeCell ref="S35:W35"/>
    <mergeCell ref="X35:AA35"/>
    <mergeCell ref="CI34:CV34"/>
    <mergeCell ref="CW34:DF34"/>
    <mergeCell ref="DG34:DJ34"/>
    <mergeCell ref="DK34:DV34"/>
    <mergeCell ref="DW34:EH34"/>
    <mergeCell ref="EI34:EL34"/>
    <mergeCell ref="X34:AA34"/>
    <mergeCell ref="AB34:AE34"/>
    <mergeCell ref="AF34:AI34"/>
    <mergeCell ref="AJ34:AN34"/>
    <mergeCell ref="AO34:BG34"/>
    <mergeCell ref="BR34:CH34"/>
    <mergeCell ref="CW33:DF33"/>
    <mergeCell ref="DG33:DJ33"/>
    <mergeCell ref="DK33:DV33"/>
    <mergeCell ref="DW33:EH33"/>
    <mergeCell ref="EI33:EL33"/>
    <mergeCell ref="A34:C34"/>
    <mergeCell ref="D34:F34"/>
    <mergeCell ref="G34:L34"/>
    <mergeCell ref="M34:R34"/>
    <mergeCell ref="S34:W34"/>
    <mergeCell ref="AB33:AE33"/>
    <mergeCell ref="AF33:AI33"/>
    <mergeCell ref="AJ33:AN33"/>
    <mergeCell ref="AO33:BG33"/>
    <mergeCell ref="BR33:CH33"/>
    <mergeCell ref="CI33:CV33"/>
    <mergeCell ref="A33:C33"/>
    <mergeCell ref="D33:F33"/>
    <mergeCell ref="G33:L33"/>
    <mergeCell ref="M33:R33"/>
    <mergeCell ref="S33:W33"/>
    <mergeCell ref="X33:AA33"/>
    <mergeCell ref="CI32:CV32"/>
    <mergeCell ref="CW32:DF32"/>
    <mergeCell ref="DG32:DJ32"/>
    <mergeCell ref="DK32:DV32"/>
    <mergeCell ref="DW32:EH32"/>
    <mergeCell ref="EI32:EL32"/>
    <mergeCell ref="X32:AA32"/>
    <mergeCell ref="AB32:AE32"/>
    <mergeCell ref="AF32:AI32"/>
    <mergeCell ref="AJ32:AN32"/>
    <mergeCell ref="AO32:BG32"/>
    <mergeCell ref="BR32:CH32"/>
    <mergeCell ref="CW31:DF31"/>
    <mergeCell ref="DG31:DJ31"/>
    <mergeCell ref="DK31:DV31"/>
    <mergeCell ref="DW31:EH31"/>
    <mergeCell ref="EI31:EL31"/>
    <mergeCell ref="A32:C32"/>
    <mergeCell ref="D32:F32"/>
    <mergeCell ref="G32:L32"/>
    <mergeCell ref="M32:R32"/>
    <mergeCell ref="S32:W32"/>
    <mergeCell ref="AB31:AE31"/>
    <mergeCell ref="AF31:AI31"/>
    <mergeCell ref="AJ31:AN31"/>
    <mergeCell ref="AO31:BG31"/>
    <mergeCell ref="BR31:CH31"/>
    <mergeCell ref="CI31:CV31"/>
    <mergeCell ref="A31:C31"/>
    <mergeCell ref="D31:F31"/>
    <mergeCell ref="G31:L31"/>
    <mergeCell ref="M31:R31"/>
    <mergeCell ref="S31:W31"/>
    <mergeCell ref="X31:AA31"/>
    <mergeCell ref="CI30:CV30"/>
    <mergeCell ref="CW30:DF30"/>
    <mergeCell ref="DG30:DJ30"/>
    <mergeCell ref="DK30:DV30"/>
    <mergeCell ref="DW30:EH30"/>
    <mergeCell ref="EI30:EL30"/>
    <mergeCell ref="X30:AA30"/>
    <mergeCell ref="AB30:AE30"/>
    <mergeCell ref="AF30:AI30"/>
    <mergeCell ref="AJ30:AN30"/>
    <mergeCell ref="AO30:BG30"/>
    <mergeCell ref="BR30:CH30"/>
    <mergeCell ref="CW29:DF29"/>
    <mergeCell ref="DG29:DJ29"/>
    <mergeCell ref="DK29:DV29"/>
    <mergeCell ref="DW29:EH29"/>
    <mergeCell ref="EI29:EL29"/>
    <mergeCell ref="A30:C30"/>
    <mergeCell ref="D30:F30"/>
    <mergeCell ref="G30:L30"/>
    <mergeCell ref="M30:R30"/>
    <mergeCell ref="S30:W30"/>
    <mergeCell ref="AB29:AE29"/>
    <mergeCell ref="AF29:AI29"/>
    <mergeCell ref="AJ29:AN29"/>
    <mergeCell ref="AO29:BG29"/>
    <mergeCell ref="BR29:CH29"/>
    <mergeCell ref="CI29:CV29"/>
    <mergeCell ref="A29:C29"/>
    <mergeCell ref="D29:F29"/>
    <mergeCell ref="G29:L29"/>
    <mergeCell ref="M29:R29"/>
    <mergeCell ref="S29:W29"/>
    <mergeCell ref="X29:AA29"/>
    <mergeCell ref="CI28:CV28"/>
    <mergeCell ref="CW28:DF28"/>
    <mergeCell ref="DG28:DJ28"/>
    <mergeCell ref="DK28:DV28"/>
    <mergeCell ref="DW28:EH28"/>
    <mergeCell ref="EI28:EL28"/>
    <mergeCell ref="X28:AA28"/>
    <mergeCell ref="AB28:AE28"/>
    <mergeCell ref="AF28:AI28"/>
    <mergeCell ref="AJ28:AN28"/>
    <mergeCell ref="AO28:BG28"/>
    <mergeCell ref="BR28:CH28"/>
    <mergeCell ref="CW27:DF27"/>
    <mergeCell ref="DG27:DJ27"/>
    <mergeCell ref="DK27:DV27"/>
    <mergeCell ref="DW27:EH27"/>
    <mergeCell ref="EI27:EL27"/>
    <mergeCell ref="A28:C28"/>
    <mergeCell ref="D28:F28"/>
    <mergeCell ref="G28:L28"/>
    <mergeCell ref="M28:R28"/>
    <mergeCell ref="S28:W28"/>
    <mergeCell ref="AB27:AE27"/>
    <mergeCell ref="AF27:AI27"/>
    <mergeCell ref="AJ27:AN27"/>
    <mergeCell ref="AO27:BG27"/>
    <mergeCell ref="BR27:CH27"/>
    <mergeCell ref="CI27:CV27"/>
    <mergeCell ref="A27:C27"/>
    <mergeCell ref="D27:F27"/>
    <mergeCell ref="G27:L27"/>
    <mergeCell ref="M27:R27"/>
    <mergeCell ref="S27:W27"/>
    <mergeCell ref="X27:AA27"/>
    <mergeCell ref="CI26:CV26"/>
    <mergeCell ref="CW26:DF26"/>
    <mergeCell ref="DG26:DJ26"/>
    <mergeCell ref="DK26:DV26"/>
    <mergeCell ref="DW26:EH26"/>
    <mergeCell ref="EI26:EL26"/>
    <mergeCell ref="X26:AA26"/>
    <mergeCell ref="AB26:AE26"/>
    <mergeCell ref="AF26:AI26"/>
    <mergeCell ref="AJ26:AN26"/>
    <mergeCell ref="AO26:BG26"/>
    <mergeCell ref="BR26:CH26"/>
    <mergeCell ref="CW25:DF25"/>
    <mergeCell ref="DG25:DJ25"/>
    <mergeCell ref="DK25:DV25"/>
    <mergeCell ref="DW25:EH25"/>
    <mergeCell ref="EI25:EL25"/>
    <mergeCell ref="A26:C26"/>
    <mergeCell ref="D26:F26"/>
    <mergeCell ref="G26:L26"/>
    <mergeCell ref="M26:R26"/>
    <mergeCell ref="S26:W26"/>
    <mergeCell ref="AB25:AE25"/>
    <mergeCell ref="AF25:AI25"/>
    <mergeCell ref="AJ25:AN25"/>
    <mergeCell ref="AO25:BG25"/>
    <mergeCell ref="BR25:CH25"/>
    <mergeCell ref="CI25:CV25"/>
    <mergeCell ref="A25:C25"/>
    <mergeCell ref="D25:F25"/>
    <mergeCell ref="G25:L25"/>
    <mergeCell ref="M25:R25"/>
    <mergeCell ref="S25:W25"/>
    <mergeCell ref="X25:AA25"/>
    <mergeCell ref="CW24:DF24"/>
    <mergeCell ref="DG24:DJ24"/>
    <mergeCell ref="DK24:DV24"/>
    <mergeCell ref="DW24:EH24"/>
    <mergeCell ref="EI24:EL24"/>
    <mergeCell ref="EM24:EN24"/>
    <mergeCell ref="AB24:AE24"/>
    <mergeCell ref="AF24:AI24"/>
    <mergeCell ref="AJ24:AN24"/>
    <mergeCell ref="AO24:BG24"/>
    <mergeCell ref="BR24:CH24"/>
    <mergeCell ref="CI24:CV24"/>
    <mergeCell ref="A24:C24"/>
    <mergeCell ref="D24:F24"/>
    <mergeCell ref="G24:L24"/>
    <mergeCell ref="M24:R24"/>
    <mergeCell ref="S24:W24"/>
    <mergeCell ref="X24:AA24"/>
    <mergeCell ref="CI23:CV23"/>
    <mergeCell ref="CW23:DF23"/>
    <mergeCell ref="DG23:DJ23"/>
    <mergeCell ref="DK23:DV23"/>
    <mergeCell ref="DW23:EH23"/>
    <mergeCell ref="EI23:EL23"/>
    <mergeCell ref="X23:AA23"/>
    <mergeCell ref="AB23:AE23"/>
    <mergeCell ref="AF23:AI23"/>
    <mergeCell ref="AJ23:AN23"/>
    <mergeCell ref="AO23:BG23"/>
    <mergeCell ref="BR23:CH23"/>
    <mergeCell ref="CW22:DF22"/>
    <mergeCell ref="DG22:DJ22"/>
    <mergeCell ref="DK22:DV22"/>
    <mergeCell ref="DW22:EH22"/>
    <mergeCell ref="EI22:EL22"/>
    <mergeCell ref="A23:C23"/>
    <mergeCell ref="D23:F23"/>
    <mergeCell ref="G23:L23"/>
    <mergeCell ref="M23:R23"/>
    <mergeCell ref="S23:W23"/>
    <mergeCell ref="AB22:AE22"/>
    <mergeCell ref="AF22:AI22"/>
    <mergeCell ref="AJ22:AN22"/>
    <mergeCell ref="AO22:BG22"/>
    <mergeCell ref="BR22:CH22"/>
    <mergeCell ref="CI22:CV22"/>
    <mergeCell ref="A22:C22"/>
    <mergeCell ref="D22:F22"/>
    <mergeCell ref="G22:L22"/>
    <mergeCell ref="M22:R22"/>
    <mergeCell ref="S22:W22"/>
    <mergeCell ref="X22:AA22"/>
    <mergeCell ref="CI21:CV21"/>
    <mergeCell ref="CW21:DF21"/>
    <mergeCell ref="DG21:DJ21"/>
    <mergeCell ref="DK21:DV21"/>
    <mergeCell ref="DW21:EH21"/>
    <mergeCell ref="EI21:EL21"/>
    <mergeCell ref="A21:C21"/>
    <mergeCell ref="D21:F21"/>
    <mergeCell ref="G21:L21"/>
    <mergeCell ref="M21:R21"/>
    <mergeCell ref="S21:W21"/>
    <mergeCell ref="X21:AA21"/>
    <mergeCell ref="CI20:CV20"/>
    <mergeCell ref="CW20:DF20"/>
    <mergeCell ref="DG20:DJ20"/>
    <mergeCell ref="DK20:DV20"/>
    <mergeCell ref="DW20:EH20"/>
    <mergeCell ref="EI20:EL20"/>
    <mergeCell ref="AF20:AI20"/>
    <mergeCell ref="AJ20:AN20"/>
    <mergeCell ref="AO20:BG20"/>
    <mergeCell ref="BO20:BQ35"/>
    <mergeCell ref="BR20:CH20"/>
    <mergeCell ref="AB21:AE21"/>
    <mergeCell ref="AF21:AI21"/>
    <mergeCell ref="AJ21:AN21"/>
    <mergeCell ref="AO21:BG21"/>
    <mergeCell ref="BR21:CH21"/>
    <mergeCell ref="AF19:AI19"/>
    <mergeCell ref="AJ19:AN19"/>
    <mergeCell ref="AO19:BG19"/>
    <mergeCell ref="A20:C20"/>
    <mergeCell ref="D20:F20"/>
    <mergeCell ref="G20:L20"/>
    <mergeCell ref="M20:R20"/>
    <mergeCell ref="S20:W20"/>
    <mergeCell ref="X20:AA20"/>
    <mergeCell ref="AB20:AE20"/>
    <mergeCell ref="AJ18:AN18"/>
    <mergeCell ref="AO18:BG18"/>
    <mergeCell ref="CD18:CL18"/>
    <mergeCell ref="A19:C19"/>
    <mergeCell ref="D19:F19"/>
    <mergeCell ref="G19:L19"/>
    <mergeCell ref="M19:R19"/>
    <mergeCell ref="S19:W19"/>
    <mergeCell ref="X19:AA19"/>
    <mergeCell ref="AB19:AE19"/>
    <mergeCell ref="DR17:EB17"/>
    <mergeCell ref="EC17:EL17"/>
    <mergeCell ref="A18:C18"/>
    <mergeCell ref="D18:F18"/>
    <mergeCell ref="G18:L18"/>
    <mergeCell ref="M18:R18"/>
    <mergeCell ref="S18:W18"/>
    <mergeCell ref="X18:AA18"/>
    <mergeCell ref="AB18:AE18"/>
    <mergeCell ref="AF18:AI18"/>
    <mergeCell ref="AB17:AE17"/>
    <mergeCell ref="AF17:AI17"/>
    <mergeCell ref="AJ17:AN17"/>
    <mergeCell ref="AO17:BG17"/>
    <mergeCell ref="BO17:CC18"/>
    <mergeCell ref="CD17:CM17"/>
    <mergeCell ref="CM18:EL18"/>
    <mergeCell ref="CN17:DG17"/>
    <mergeCell ref="DH17:DO17"/>
    <mergeCell ref="DP17:DQ17"/>
    <mergeCell ref="AB16:AE16"/>
    <mergeCell ref="AF16:AI16"/>
    <mergeCell ref="AJ16:AN16"/>
    <mergeCell ref="AO16:BG16"/>
    <mergeCell ref="A17:C17"/>
    <mergeCell ref="D17:F17"/>
    <mergeCell ref="G17:L17"/>
    <mergeCell ref="M17:R17"/>
    <mergeCell ref="S17:W17"/>
    <mergeCell ref="X17:AA17"/>
    <mergeCell ref="A16:C16"/>
    <mergeCell ref="D16:F16"/>
    <mergeCell ref="G16:L16"/>
    <mergeCell ref="M16:R16"/>
    <mergeCell ref="S16:W16"/>
    <mergeCell ref="X16:AA16"/>
    <mergeCell ref="AB15:AE15"/>
    <mergeCell ref="AF15:AI15"/>
    <mergeCell ref="AJ15:AN15"/>
    <mergeCell ref="AO15:BG15"/>
    <mergeCell ref="BO15:CF15"/>
    <mergeCell ref="CG15:CP15"/>
    <mergeCell ref="AB14:AE14"/>
    <mergeCell ref="AF14:AI14"/>
    <mergeCell ref="AJ14:AN14"/>
    <mergeCell ref="AO14:BG14"/>
    <mergeCell ref="A15:C15"/>
    <mergeCell ref="D15:F15"/>
    <mergeCell ref="G15:L15"/>
    <mergeCell ref="M15:R15"/>
    <mergeCell ref="S15:W15"/>
    <mergeCell ref="X15:AA15"/>
    <mergeCell ref="AF13:AI13"/>
    <mergeCell ref="AJ13:AN13"/>
    <mergeCell ref="AO13:BG13"/>
    <mergeCell ref="BO13:CB13"/>
    <mergeCell ref="A14:C14"/>
    <mergeCell ref="D14:F14"/>
    <mergeCell ref="G14:L14"/>
    <mergeCell ref="M14:R14"/>
    <mergeCell ref="S14:W14"/>
    <mergeCell ref="X14:AA14"/>
    <mergeCell ref="AO12:BG12"/>
    <mergeCell ref="BO12:CB12"/>
    <mergeCell ref="CC12:CV13"/>
    <mergeCell ref="A13:C13"/>
    <mergeCell ref="D13:F13"/>
    <mergeCell ref="G13:L13"/>
    <mergeCell ref="M13:R13"/>
    <mergeCell ref="S13:W13"/>
    <mergeCell ref="X13:AA13"/>
    <mergeCell ref="AB13:AE13"/>
    <mergeCell ref="BO11:CB11"/>
    <mergeCell ref="A12:C12"/>
    <mergeCell ref="D12:F12"/>
    <mergeCell ref="G12:L12"/>
    <mergeCell ref="M12:R12"/>
    <mergeCell ref="S12:W12"/>
    <mergeCell ref="X12:AA12"/>
    <mergeCell ref="AB12:AE12"/>
    <mergeCell ref="AF12:AI12"/>
    <mergeCell ref="AJ12:AN12"/>
    <mergeCell ref="CZ9:DH14"/>
    <mergeCell ref="DI9:EL14"/>
    <mergeCell ref="G10:L11"/>
    <mergeCell ref="M10:R11"/>
    <mergeCell ref="S10:W11"/>
    <mergeCell ref="X10:AA11"/>
    <mergeCell ref="AB10:AE11"/>
    <mergeCell ref="AF10:AI11"/>
    <mergeCell ref="BO10:CB10"/>
    <mergeCell ref="CC10:CV11"/>
    <mergeCell ref="CX7:CY14"/>
    <mergeCell ref="CZ7:DH8"/>
    <mergeCell ref="DI7:EL8"/>
    <mergeCell ref="BO8:CB9"/>
    <mergeCell ref="CC8:CV9"/>
    <mergeCell ref="A9:C11"/>
    <mergeCell ref="D9:F11"/>
    <mergeCell ref="G9:AI9"/>
    <mergeCell ref="AJ9:AN11"/>
    <mergeCell ref="AO9:BG11"/>
    <mergeCell ref="CM6:CO6"/>
    <mergeCell ref="CP6:CR6"/>
    <mergeCell ref="BN7:BZ7"/>
    <mergeCell ref="CA7:CC7"/>
    <mergeCell ref="CD7:CF7"/>
    <mergeCell ref="CG7:CI7"/>
    <mergeCell ref="CJ7:CL7"/>
    <mergeCell ref="CM7:CO7"/>
    <mergeCell ref="CP7:CR7"/>
    <mergeCell ref="EC5:EE5"/>
    <mergeCell ref="EF5:EH5"/>
    <mergeCell ref="EI5:EL5"/>
    <mergeCell ref="A6:G7"/>
    <mergeCell ref="H6:R7"/>
    <mergeCell ref="S6:Y7"/>
    <mergeCell ref="Z6:AL7"/>
    <mergeCell ref="BN6:BZ6"/>
    <mergeCell ref="CA6:CC6"/>
    <mergeCell ref="CD6:CF6"/>
    <mergeCell ref="CM5:CO5"/>
    <mergeCell ref="CP5:CR5"/>
    <mergeCell ref="DO5:DS5"/>
    <mergeCell ref="DT5:DV5"/>
    <mergeCell ref="DW5:DY5"/>
    <mergeCell ref="DZ5:EB5"/>
    <mergeCell ref="AS5:BG7"/>
    <mergeCell ref="BN5:BZ5"/>
    <mergeCell ref="CA5:CC5"/>
    <mergeCell ref="CD5:CF5"/>
    <mergeCell ref="CG5:CI5"/>
    <mergeCell ref="CJ5:CL5"/>
    <mergeCell ref="CG6:CI6"/>
    <mergeCell ref="CJ6:CL6"/>
    <mergeCell ref="BN2:EL2"/>
    <mergeCell ref="BN3:EL4"/>
    <mergeCell ref="A4:F5"/>
    <mergeCell ref="G4:P5"/>
    <mergeCell ref="Q4:AA4"/>
    <mergeCell ref="AB4:AL5"/>
    <mergeCell ref="AM4:AW4"/>
    <mergeCell ref="AX4:BG4"/>
    <mergeCell ref="Q5:AA5"/>
    <mergeCell ref="AM5:AR7"/>
  </mergeCells>
  <printOptions/>
  <pageMargins left="0.7086614173228347" right="0.4330708661417323" top="0.3937007874015748" bottom="0.3937007874015748" header="0.5118110236220472" footer="0.5118110236220472"/>
  <pageSetup horizontalDpi="200" verticalDpi="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P49"/>
  <sheetViews>
    <sheetView showGridLines="0" view="pageBreakPreview" zoomScale="85" zoomScaleNormal="55" zoomScaleSheetLayoutView="85" zoomScalePageLayoutView="0" workbookViewId="0" topLeftCell="A1">
      <selection activeCell="BM1" sqref="BM1"/>
    </sheetView>
  </sheetViews>
  <sheetFormatPr defaultColWidth="1.57421875" defaultRowHeight="15"/>
  <cols>
    <col min="1" max="25" width="1.421875" style="28" customWidth="1"/>
    <col min="26" max="26" width="2.7109375" style="28" customWidth="1"/>
    <col min="27" max="30" width="1.421875" style="28" customWidth="1"/>
    <col min="31" max="31" width="1.57421875" style="28" customWidth="1"/>
    <col min="32" max="34" width="1.421875" style="28" customWidth="1"/>
    <col min="35" max="35" width="1.57421875" style="28" customWidth="1"/>
    <col min="36" max="49" width="1.421875" style="28" customWidth="1"/>
    <col min="50" max="50" width="1.57421875" style="28" customWidth="1"/>
    <col min="51" max="59" width="1.421875" style="28" customWidth="1"/>
    <col min="60" max="60" width="2.421875" style="28" hidden="1" customWidth="1"/>
    <col min="61" max="64" width="8.421875" style="28" hidden="1" customWidth="1"/>
    <col min="65" max="65" width="2.140625" style="26" customWidth="1"/>
    <col min="66" max="66" width="2.57421875" style="21" customWidth="1"/>
    <col min="67" max="68" width="2.00390625" style="21" customWidth="1"/>
    <col min="69" max="143" width="1.1484375" style="21" customWidth="1"/>
    <col min="144" max="144" width="5.28125" style="21" hidden="1" customWidth="1"/>
    <col min="145" max="145" width="10.57421875" style="26" hidden="1" customWidth="1"/>
    <col min="146" max="146" width="10.57421875" style="28" hidden="1" customWidth="1"/>
    <col min="147" max="202" width="1.421875" style="28" customWidth="1"/>
    <col min="203" max="203" width="2.7109375" style="28" customWidth="1"/>
    <col min="204" max="207" width="1.421875" style="28" customWidth="1"/>
    <col min="208" max="208" width="3.00390625" style="28" customWidth="1"/>
    <col min="209" max="211" width="1.421875" style="28" customWidth="1"/>
    <col min="212" max="212" width="3.00390625" style="28" customWidth="1"/>
    <col min="213" max="16384" width="1.421875" style="28" customWidth="1"/>
  </cols>
  <sheetData>
    <row r="1" spans="1:59" ht="18" customHeight="1">
      <c r="A1" s="27" t="str">
        <f>'基本設定'!M5</f>
        <v>第7号様式（第18条関係）</v>
      </c>
      <c r="B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65" t="str">
        <f>HYPERLINK("#"&amp;ADDRESS(IF(ISERROR(MATCH(INT($G$4),'受給者一覧'!$B:$B,0)),1,MATCH(INT($G$4),'受給者一覧'!$B:$B,0)),2,1,1,"受給者一覧"),"受給者一覧へ")</f>
        <v>受給者一覧へ</v>
      </c>
      <c r="AY1" s="65"/>
      <c r="AZ1" s="26"/>
      <c r="BA1" s="26"/>
      <c r="BB1" s="26"/>
      <c r="BC1" s="26"/>
      <c r="BD1" s="26"/>
      <c r="BE1" s="26"/>
      <c r="BF1" s="26"/>
      <c r="BG1" s="26"/>
    </row>
    <row r="2" spans="1:142" ht="18" customHeight="1">
      <c r="A2" s="26"/>
      <c r="B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9" t="str">
        <f>'基本設定'!Y5</f>
        <v>地域活動支援センター事業提供実績記録票</v>
      </c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6"/>
      <c r="AQ2" s="26"/>
      <c r="AR2" s="26"/>
      <c r="AS2" s="26"/>
      <c r="AT2" s="26"/>
      <c r="AU2" s="26"/>
      <c r="AV2" s="26"/>
      <c r="AW2" s="26"/>
      <c r="AX2" s="66">
        <f>'請求書'!D20</f>
        <v>44986</v>
      </c>
      <c r="AY2" s="26"/>
      <c r="AZ2" s="26"/>
      <c r="BA2" s="26"/>
      <c r="BB2" s="26"/>
      <c r="BC2" s="26"/>
      <c r="BD2" s="26"/>
      <c r="BE2" s="26"/>
      <c r="BF2" s="26"/>
      <c r="BG2" s="26"/>
      <c r="BN2" s="215" t="s">
        <v>49</v>
      </c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</row>
    <row r="3" spans="1:142" ht="18" customHeight="1" thickBot="1">
      <c r="A3" s="26"/>
      <c r="B3" s="26"/>
      <c r="C3" s="28" t="str">
        <f>'請求書'!$D$21&amp;'請求書'!$F$21&amp;'請求書'!$G$21&amp;'請求書'!$H$21&amp;'請求書'!$J$21&amp;'請求書'!$K$21&amp;'請求書'!$L$21</f>
        <v>令和05年03月分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N3" s="216" t="s">
        <v>50</v>
      </c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</row>
    <row r="4" spans="1:142" ht="18" customHeight="1" thickBot="1">
      <c r="A4" s="217" t="s">
        <v>169</v>
      </c>
      <c r="B4" s="218"/>
      <c r="C4" s="218"/>
      <c r="D4" s="218"/>
      <c r="E4" s="218"/>
      <c r="F4" s="218"/>
      <c r="G4" s="221" t="str">
        <f ca="1">TEXT(RIGHT(CELL("filename",G4),LEN(CELL("filename",G4))-FIND("]",CELL("filename",G4))),"0000000000")</f>
        <v>2320600003</v>
      </c>
      <c r="H4" s="222"/>
      <c r="I4" s="222"/>
      <c r="J4" s="222"/>
      <c r="K4" s="222"/>
      <c r="L4" s="222"/>
      <c r="M4" s="222"/>
      <c r="N4" s="222"/>
      <c r="O4" s="222"/>
      <c r="P4" s="223"/>
      <c r="Q4" s="227" t="s">
        <v>16</v>
      </c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8" t="str">
        <f>IF(VLOOKUP(INT($G$4),'受給者一覧'!$B$3:$AX$500,3,FALSE)="",VLOOKUP(INT($G$4),'受給者一覧'!$B$3:$AX$500,2,FALSE),VLOOKUP(INT($G$4),'受給者一覧'!$B$3:$AX$500,3,FALSE)&amp;CHAR(10)&amp;"("&amp;VLOOKUP(INT($G$4),'受給者一覧'!$B$3:$AX$500,2,FALSE)&amp;")")</f>
        <v>春日井　太郎13</v>
      </c>
      <c r="AC4" s="229"/>
      <c r="AD4" s="229"/>
      <c r="AE4" s="229"/>
      <c r="AF4" s="229"/>
      <c r="AG4" s="229"/>
      <c r="AH4" s="229"/>
      <c r="AI4" s="229"/>
      <c r="AJ4" s="229"/>
      <c r="AK4" s="229"/>
      <c r="AL4" s="230"/>
      <c r="AM4" s="218" t="s">
        <v>17</v>
      </c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34">
        <f>'請求書'!$S$9</f>
        <v>2367500000</v>
      </c>
      <c r="AY4" s="235"/>
      <c r="AZ4" s="235"/>
      <c r="BA4" s="235"/>
      <c r="BB4" s="235"/>
      <c r="BC4" s="235"/>
      <c r="BD4" s="235"/>
      <c r="BE4" s="235"/>
      <c r="BF4" s="235"/>
      <c r="BG4" s="236"/>
      <c r="BH4" s="59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</row>
    <row r="5" spans="1:142" ht="18" customHeight="1" thickBot="1">
      <c r="A5" s="219"/>
      <c r="B5" s="220"/>
      <c r="C5" s="220"/>
      <c r="D5" s="220"/>
      <c r="E5" s="220"/>
      <c r="F5" s="220"/>
      <c r="G5" s="224"/>
      <c r="H5" s="225"/>
      <c r="I5" s="225"/>
      <c r="J5" s="225"/>
      <c r="K5" s="225"/>
      <c r="L5" s="225"/>
      <c r="M5" s="225"/>
      <c r="N5" s="225"/>
      <c r="O5" s="225"/>
      <c r="P5" s="226"/>
      <c r="Q5" s="237" t="s">
        <v>18</v>
      </c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1"/>
      <c r="AC5" s="232"/>
      <c r="AD5" s="232"/>
      <c r="AE5" s="232"/>
      <c r="AF5" s="232"/>
      <c r="AG5" s="232"/>
      <c r="AH5" s="232"/>
      <c r="AI5" s="232"/>
      <c r="AJ5" s="232"/>
      <c r="AK5" s="232"/>
      <c r="AL5" s="233"/>
      <c r="AM5" s="220" t="s">
        <v>19</v>
      </c>
      <c r="AN5" s="220"/>
      <c r="AO5" s="220"/>
      <c r="AP5" s="220"/>
      <c r="AQ5" s="220"/>
      <c r="AR5" s="220"/>
      <c r="AS5" s="264" t="str">
        <f>'請求書'!$S$15</f>
        <v>〇〇地域活動支援センター　　　　　　　　
○○○○○○○○○○</v>
      </c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6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  <c r="DO5" s="263" t="str">
        <f>'請求書'!D21</f>
        <v>令和</v>
      </c>
      <c r="DP5" s="239"/>
      <c r="DQ5" s="239"/>
      <c r="DR5" s="239"/>
      <c r="DS5" s="239"/>
      <c r="DT5" s="239" t="str">
        <f>'請求書'!F21</f>
        <v>0</v>
      </c>
      <c r="DU5" s="239"/>
      <c r="DV5" s="239"/>
      <c r="DW5" s="239" t="str">
        <f>'請求書'!G21</f>
        <v>5</v>
      </c>
      <c r="DX5" s="239"/>
      <c r="DY5" s="239"/>
      <c r="DZ5" s="239" t="s">
        <v>39</v>
      </c>
      <c r="EA5" s="239"/>
      <c r="EB5" s="239"/>
      <c r="EC5" s="239" t="str">
        <f>'請求書'!J21</f>
        <v>0</v>
      </c>
      <c r="ED5" s="239"/>
      <c r="EE5" s="239"/>
      <c r="EF5" s="239" t="str">
        <f>'請求書'!K21</f>
        <v>3</v>
      </c>
      <c r="EG5" s="239"/>
      <c r="EH5" s="239"/>
      <c r="EI5" s="239" t="s">
        <v>51</v>
      </c>
      <c r="EJ5" s="239"/>
      <c r="EK5" s="239"/>
      <c r="EL5" s="240"/>
    </row>
    <row r="6" spans="1:96" ht="18" customHeight="1" thickBot="1">
      <c r="A6" s="241" t="s">
        <v>20</v>
      </c>
      <c r="B6" s="242"/>
      <c r="C6" s="242"/>
      <c r="D6" s="242"/>
      <c r="E6" s="242"/>
      <c r="F6" s="242"/>
      <c r="G6" s="243"/>
      <c r="H6" s="247" t="str">
        <f>VLOOKUP(INT($G$4),'受給者一覧'!$B$3:$AX$500,31,FALSE)&amp;"日"</f>
        <v>5日</v>
      </c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9" t="s">
        <v>21</v>
      </c>
      <c r="T6" s="250"/>
      <c r="U6" s="250"/>
      <c r="V6" s="250"/>
      <c r="W6" s="250"/>
      <c r="X6" s="250"/>
      <c r="Y6" s="251"/>
      <c r="Z6" s="255">
        <f>VLOOKUP(INT($G$4),'受給者一覧'!$B$3:$AX$500,4,FALSE)</f>
        <v>9300</v>
      </c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7"/>
      <c r="AM6" s="220"/>
      <c r="AN6" s="220"/>
      <c r="AO6" s="220"/>
      <c r="AP6" s="220"/>
      <c r="AQ6" s="220"/>
      <c r="AR6" s="220"/>
      <c r="AS6" s="267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9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</row>
    <row r="7" spans="1:142" ht="18" customHeight="1" thickBot="1">
      <c r="A7" s="244"/>
      <c r="B7" s="245"/>
      <c r="C7" s="245"/>
      <c r="D7" s="245"/>
      <c r="E7" s="245"/>
      <c r="F7" s="245"/>
      <c r="G7" s="246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52"/>
      <c r="T7" s="253"/>
      <c r="U7" s="253"/>
      <c r="V7" s="253"/>
      <c r="W7" s="253"/>
      <c r="X7" s="253"/>
      <c r="Y7" s="254"/>
      <c r="Z7" s="258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60"/>
      <c r="AM7" s="238"/>
      <c r="AN7" s="238"/>
      <c r="AO7" s="238"/>
      <c r="AP7" s="238"/>
      <c r="AQ7" s="238"/>
      <c r="AR7" s="238"/>
      <c r="AS7" s="270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2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X7" s="295" t="s">
        <v>52</v>
      </c>
      <c r="CY7" s="296"/>
      <c r="CZ7" s="301" t="s">
        <v>53</v>
      </c>
      <c r="DA7" s="301"/>
      <c r="DB7" s="301"/>
      <c r="DC7" s="301"/>
      <c r="DD7" s="301"/>
      <c r="DE7" s="301"/>
      <c r="DF7" s="301"/>
      <c r="DG7" s="301"/>
      <c r="DH7" s="301"/>
      <c r="DI7" s="303">
        <f>AX4</f>
        <v>2367500000</v>
      </c>
      <c r="DJ7" s="304"/>
      <c r="DK7" s="304"/>
      <c r="DL7" s="304"/>
      <c r="DM7" s="304"/>
      <c r="DN7" s="304"/>
      <c r="DO7" s="304"/>
      <c r="DP7" s="304"/>
      <c r="DQ7" s="304"/>
      <c r="DR7" s="304"/>
      <c r="DS7" s="304"/>
      <c r="DT7" s="304"/>
      <c r="DU7" s="304"/>
      <c r="DV7" s="304"/>
      <c r="DW7" s="304"/>
      <c r="DX7" s="304"/>
      <c r="DY7" s="304"/>
      <c r="DZ7" s="304"/>
      <c r="EA7" s="304"/>
      <c r="EB7" s="304"/>
      <c r="EC7" s="304"/>
      <c r="ED7" s="304"/>
      <c r="EE7" s="304"/>
      <c r="EF7" s="304"/>
      <c r="EG7" s="304"/>
      <c r="EH7" s="304"/>
      <c r="EI7" s="304"/>
      <c r="EJ7" s="304"/>
      <c r="EK7" s="304"/>
      <c r="EL7" s="305"/>
    </row>
    <row r="8" spans="1:142" ht="18" customHeight="1" thickBo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O8" s="309" t="s">
        <v>54</v>
      </c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3" t="str">
        <f>G4</f>
        <v>2320600003</v>
      </c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5"/>
      <c r="CX8" s="297"/>
      <c r="CY8" s="298"/>
      <c r="CZ8" s="302"/>
      <c r="DA8" s="302"/>
      <c r="DB8" s="302"/>
      <c r="DC8" s="302"/>
      <c r="DD8" s="302"/>
      <c r="DE8" s="302"/>
      <c r="DF8" s="302"/>
      <c r="DG8" s="302"/>
      <c r="DH8" s="302"/>
      <c r="DI8" s="306"/>
      <c r="DJ8" s="307"/>
      <c r="DK8" s="307"/>
      <c r="DL8" s="307"/>
      <c r="DM8" s="307"/>
      <c r="DN8" s="307"/>
      <c r="DO8" s="307"/>
      <c r="DP8" s="307"/>
      <c r="DQ8" s="307"/>
      <c r="DR8" s="307"/>
      <c r="DS8" s="307"/>
      <c r="DT8" s="307"/>
      <c r="DU8" s="307"/>
      <c r="DV8" s="307"/>
      <c r="DW8" s="307"/>
      <c r="DX8" s="307"/>
      <c r="DY8" s="307"/>
      <c r="DZ8" s="307"/>
      <c r="EA8" s="307"/>
      <c r="EB8" s="307"/>
      <c r="EC8" s="307"/>
      <c r="ED8" s="307"/>
      <c r="EE8" s="307"/>
      <c r="EF8" s="307"/>
      <c r="EG8" s="307"/>
      <c r="EH8" s="307"/>
      <c r="EI8" s="307"/>
      <c r="EJ8" s="307"/>
      <c r="EK8" s="307"/>
      <c r="EL8" s="308"/>
    </row>
    <row r="9" spans="1:142" ht="18" customHeight="1">
      <c r="A9" s="366" t="s">
        <v>22</v>
      </c>
      <c r="B9" s="367"/>
      <c r="C9" s="367"/>
      <c r="D9" s="367" t="s">
        <v>23</v>
      </c>
      <c r="E9" s="367"/>
      <c r="F9" s="372"/>
      <c r="G9" s="319" t="s">
        <v>170</v>
      </c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1"/>
      <c r="AJ9" s="322" t="s">
        <v>197</v>
      </c>
      <c r="AK9" s="323"/>
      <c r="AL9" s="323"/>
      <c r="AM9" s="323"/>
      <c r="AN9" s="324"/>
      <c r="AO9" s="330" t="s">
        <v>24</v>
      </c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2"/>
      <c r="BO9" s="311"/>
      <c r="BP9" s="312"/>
      <c r="BQ9" s="312"/>
      <c r="BR9" s="312"/>
      <c r="BS9" s="312"/>
      <c r="BT9" s="312"/>
      <c r="BU9" s="312"/>
      <c r="BV9" s="312"/>
      <c r="BW9" s="312"/>
      <c r="BX9" s="312"/>
      <c r="BY9" s="312"/>
      <c r="BZ9" s="312"/>
      <c r="CA9" s="312"/>
      <c r="CB9" s="312"/>
      <c r="CC9" s="316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/>
      <c r="CP9" s="317"/>
      <c r="CQ9" s="317"/>
      <c r="CR9" s="317"/>
      <c r="CS9" s="317"/>
      <c r="CT9" s="317"/>
      <c r="CU9" s="317"/>
      <c r="CV9" s="318"/>
      <c r="CX9" s="297"/>
      <c r="CY9" s="298"/>
      <c r="CZ9" s="273" t="s">
        <v>55</v>
      </c>
      <c r="DA9" s="274"/>
      <c r="DB9" s="274"/>
      <c r="DC9" s="274"/>
      <c r="DD9" s="274"/>
      <c r="DE9" s="274"/>
      <c r="DF9" s="274"/>
      <c r="DG9" s="274"/>
      <c r="DH9" s="274"/>
      <c r="DI9" s="276" t="str">
        <f>AS5</f>
        <v>〇〇地域活動支援センター　　　　　　　　
○○○○○○○○○○</v>
      </c>
      <c r="DJ9" s="277"/>
      <c r="DK9" s="277"/>
      <c r="DL9" s="277"/>
      <c r="DM9" s="277"/>
      <c r="DN9" s="277"/>
      <c r="DO9" s="277"/>
      <c r="DP9" s="277"/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7"/>
      <c r="EJ9" s="277"/>
      <c r="EK9" s="277"/>
      <c r="EL9" s="278"/>
    </row>
    <row r="10" spans="1:142" ht="18" customHeight="1">
      <c r="A10" s="368"/>
      <c r="B10" s="369"/>
      <c r="C10" s="369"/>
      <c r="D10" s="369"/>
      <c r="E10" s="369"/>
      <c r="F10" s="373"/>
      <c r="G10" s="219" t="s">
        <v>25</v>
      </c>
      <c r="H10" s="220"/>
      <c r="I10" s="220"/>
      <c r="J10" s="220"/>
      <c r="K10" s="220"/>
      <c r="L10" s="220"/>
      <c r="M10" s="220" t="s">
        <v>26</v>
      </c>
      <c r="N10" s="220"/>
      <c r="O10" s="220"/>
      <c r="P10" s="220"/>
      <c r="Q10" s="220"/>
      <c r="R10" s="220"/>
      <c r="S10" s="242" t="s">
        <v>171</v>
      </c>
      <c r="T10" s="242"/>
      <c r="U10" s="242"/>
      <c r="V10" s="242"/>
      <c r="W10" s="242"/>
      <c r="X10" s="220" t="s">
        <v>172</v>
      </c>
      <c r="Y10" s="220"/>
      <c r="Z10" s="220"/>
      <c r="AA10" s="286"/>
      <c r="AB10" s="220" t="s">
        <v>173</v>
      </c>
      <c r="AC10" s="220"/>
      <c r="AD10" s="220"/>
      <c r="AE10" s="288"/>
      <c r="AF10" s="220" t="s">
        <v>174</v>
      </c>
      <c r="AG10" s="220"/>
      <c r="AH10" s="220"/>
      <c r="AI10" s="290"/>
      <c r="AJ10" s="325"/>
      <c r="AK10" s="326"/>
      <c r="AL10" s="326"/>
      <c r="AM10" s="326"/>
      <c r="AN10" s="327"/>
      <c r="AO10" s="333"/>
      <c r="AP10" s="334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5"/>
      <c r="BO10" s="292" t="s">
        <v>56</v>
      </c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74" t="str">
        <f>IF(VLOOKUP(INT($G$4),'受給者一覧'!$B$3:$AX$500,3,FALSE)="",VLOOKUP(INT($G$4),'受給者一覧'!$B$3:$AX$500,2,FALSE),VLOOKUP(INT($G$4),'受給者一覧'!$B$3:$AX$500,3,FALSE))</f>
        <v>春日井　太郎13</v>
      </c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94"/>
      <c r="CX10" s="297"/>
      <c r="CY10" s="298"/>
      <c r="CZ10" s="274"/>
      <c r="DA10" s="274"/>
      <c r="DB10" s="274"/>
      <c r="DC10" s="274"/>
      <c r="DD10" s="274"/>
      <c r="DE10" s="274"/>
      <c r="DF10" s="274"/>
      <c r="DG10" s="274"/>
      <c r="DH10" s="274"/>
      <c r="DI10" s="279"/>
      <c r="DJ10" s="280"/>
      <c r="DK10" s="280"/>
      <c r="DL10" s="280"/>
      <c r="DM10" s="280"/>
      <c r="DN10" s="280"/>
      <c r="DO10" s="280"/>
      <c r="DP10" s="280"/>
      <c r="DQ10" s="280"/>
      <c r="DR10" s="280"/>
      <c r="DS10" s="280"/>
      <c r="DT10" s="280"/>
      <c r="DU10" s="280"/>
      <c r="DV10" s="280"/>
      <c r="DW10" s="280"/>
      <c r="DX10" s="280"/>
      <c r="DY10" s="280"/>
      <c r="DZ10" s="280"/>
      <c r="EA10" s="280"/>
      <c r="EB10" s="280"/>
      <c r="EC10" s="280"/>
      <c r="ED10" s="280"/>
      <c r="EE10" s="280"/>
      <c r="EF10" s="280"/>
      <c r="EG10" s="280"/>
      <c r="EH10" s="280"/>
      <c r="EI10" s="280"/>
      <c r="EJ10" s="280"/>
      <c r="EK10" s="280"/>
      <c r="EL10" s="281"/>
    </row>
    <row r="11" spans="1:142" ht="18" customHeight="1" thickBot="1">
      <c r="A11" s="370"/>
      <c r="B11" s="371"/>
      <c r="C11" s="371"/>
      <c r="D11" s="371"/>
      <c r="E11" s="371"/>
      <c r="F11" s="374"/>
      <c r="G11" s="285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45"/>
      <c r="T11" s="245"/>
      <c r="U11" s="245"/>
      <c r="V11" s="245"/>
      <c r="W11" s="245"/>
      <c r="X11" s="238"/>
      <c r="Y11" s="238"/>
      <c r="Z11" s="238"/>
      <c r="AA11" s="287"/>
      <c r="AB11" s="238"/>
      <c r="AC11" s="238"/>
      <c r="AD11" s="238"/>
      <c r="AE11" s="289"/>
      <c r="AF11" s="238"/>
      <c r="AG11" s="238"/>
      <c r="AH11" s="238"/>
      <c r="AI11" s="291"/>
      <c r="AJ11" s="328"/>
      <c r="AK11" s="253"/>
      <c r="AL11" s="253"/>
      <c r="AM11" s="253"/>
      <c r="AN11" s="329"/>
      <c r="AO11" s="336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  <c r="BB11" s="337"/>
      <c r="BC11" s="337"/>
      <c r="BD11" s="337"/>
      <c r="BE11" s="337"/>
      <c r="BF11" s="337"/>
      <c r="BG11" s="338"/>
      <c r="BO11" s="348" t="s">
        <v>57</v>
      </c>
      <c r="BP11" s="349"/>
      <c r="BQ11" s="349"/>
      <c r="BR11" s="349"/>
      <c r="BS11" s="349"/>
      <c r="BT11" s="349"/>
      <c r="BU11" s="349"/>
      <c r="BV11" s="349"/>
      <c r="BW11" s="349"/>
      <c r="BX11" s="349"/>
      <c r="BY11" s="349"/>
      <c r="BZ11" s="349"/>
      <c r="CA11" s="349"/>
      <c r="CB11" s="349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94"/>
      <c r="CX11" s="297"/>
      <c r="CY11" s="298"/>
      <c r="CZ11" s="274"/>
      <c r="DA11" s="274"/>
      <c r="DB11" s="274"/>
      <c r="DC11" s="274"/>
      <c r="DD11" s="274"/>
      <c r="DE11" s="274"/>
      <c r="DF11" s="274"/>
      <c r="DG11" s="274"/>
      <c r="DH11" s="274"/>
      <c r="DI11" s="279"/>
      <c r="DJ11" s="280"/>
      <c r="DK11" s="280"/>
      <c r="DL11" s="280"/>
      <c r="DM11" s="280"/>
      <c r="DN11" s="280"/>
      <c r="DO11" s="280"/>
      <c r="DP11" s="280"/>
      <c r="DQ11" s="280"/>
      <c r="DR11" s="280"/>
      <c r="DS11" s="280"/>
      <c r="DT11" s="280"/>
      <c r="DU11" s="280"/>
      <c r="DV11" s="280"/>
      <c r="DW11" s="280"/>
      <c r="DX11" s="280"/>
      <c r="DY11" s="280"/>
      <c r="DZ11" s="280"/>
      <c r="EA11" s="280"/>
      <c r="EB11" s="280"/>
      <c r="EC11" s="280"/>
      <c r="ED11" s="280"/>
      <c r="EE11" s="280"/>
      <c r="EF11" s="280"/>
      <c r="EG11" s="280"/>
      <c r="EH11" s="280"/>
      <c r="EI11" s="280"/>
      <c r="EJ11" s="280"/>
      <c r="EK11" s="280"/>
      <c r="EL11" s="281"/>
    </row>
    <row r="12" spans="1:146" ht="18" customHeight="1">
      <c r="A12" s="350">
        <v>1</v>
      </c>
      <c r="B12" s="351"/>
      <c r="C12" s="351"/>
      <c r="D12" s="352" t="str">
        <f>IF(A12&lt;&gt;"",TEXT(DATE(YEAR('請求書'!$D$20),MONTH('請求書'!$D$20),$A12),"AAA"),"")</f>
        <v>水</v>
      </c>
      <c r="E12" s="353"/>
      <c r="F12" s="354"/>
      <c r="G12" s="355">
        <v>0.4166666666666667</v>
      </c>
      <c r="H12" s="356"/>
      <c r="I12" s="356"/>
      <c r="J12" s="356"/>
      <c r="K12" s="356"/>
      <c r="L12" s="356"/>
      <c r="M12" s="356">
        <v>0.625</v>
      </c>
      <c r="N12" s="356"/>
      <c r="O12" s="356"/>
      <c r="P12" s="356"/>
      <c r="Q12" s="356"/>
      <c r="R12" s="356"/>
      <c r="S12" s="357">
        <f>M12-G12</f>
        <v>0.20833333333333331</v>
      </c>
      <c r="T12" s="358"/>
      <c r="U12" s="358"/>
      <c r="V12" s="358"/>
      <c r="W12" s="359"/>
      <c r="X12" s="360">
        <v>1</v>
      </c>
      <c r="Y12" s="360"/>
      <c r="Z12" s="360"/>
      <c r="AA12" s="360"/>
      <c r="AB12" s="360">
        <v>1</v>
      </c>
      <c r="AC12" s="360"/>
      <c r="AD12" s="360"/>
      <c r="AE12" s="361"/>
      <c r="AF12" s="360">
        <v>2</v>
      </c>
      <c r="AG12" s="360"/>
      <c r="AH12" s="360"/>
      <c r="AI12" s="362"/>
      <c r="AJ12" s="363"/>
      <c r="AK12" s="364"/>
      <c r="AL12" s="364"/>
      <c r="AM12" s="364"/>
      <c r="AN12" s="365"/>
      <c r="AO12" s="386"/>
      <c r="AP12" s="387"/>
      <c r="AQ12" s="387"/>
      <c r="AR12" s="387"/>
      <c r="AS12" s="387"/>
      <c r="AT12" s="387"/>
      <c r="AU12" s="387"/>
      <c r="AV12" s="387"/>
      <c r="AW12" s="387"/>
      <c r="AX12" s="387"/>
      <c r="AY12" s="387"/>
      <c r="AZ12" s="387"/>
      <c r="BA12" s="387"/>
      <c r="BB12" s="387"/>
      <c r="BC12" s="387"/>
      <c r="BD12" s="387"/>
      <c r="BE12" s="387"/>
      <c r="BF12" s="387"/>
      <c r="BG12" s="388"/>
      <c r="BH12" s="28" t="str">
        <f>IF(G12&gt;0,IF(M12&gt;0,"1",""),"")</f>
        <v>1</v>
      </c>
      <c r="BI12" s="28" t="str">
        <f>IF(ISERROR(VLOOKUP(BH12,'単価設定'!$G$3:$K$7,2,FALSE)),"",VLOOKUP(BH12,'単価設定'!$G$3:$K$7,2,FALSE))</f>
        <v>031111</v>
      </c>
      <c r="BJ12" s="26">
        <f>IF(BI12&lt;&gt;"",IF(COUNTIF(BI12:BI$12,BI12)=1,ROW(),""),"")</f>
        <v>12</v>
      </c>
      <c r="BK12" s="26">
        <f aca="true" t="shared" si="0" ref="BK12:BK42">IF(COUNT($BJ:$BJ)&lt;ROW($A1),"",INT(INDEX($BI:$BI,SMALL($BJ:$BJ,ROW($A1)))))</f>
        <v>31111</v>
      </c>
      <c r="BO12" s="292" t="s">
        <v>58</v>
      </c>
      <c r="BP12" s="293"/>
      <c r="BQ12" s="293"/>
      <c r="BR12" s="293"/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74">
        <f>IF(VLOOKUP(INT($G$4),'受給者一覧'!$B$3:$AX$500,3,FALSE)="","",VLOOKUP(INT($G$4),'受給者一覧'!$B$3:$AX$500,2,FALSE))</f>
      </c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94"/>
      <c r="CX12" s="297"/>
      <c r="CY12" s="298"/>
      <c r="CZ12" s="274"/>
      <c r="DA12" s="274"/>
      <c r="DB12" s="274"/>
      <c r="DC12" s="274"/>
      <c r="DD12" s="274"/>
      <c r="DE12" s="274"/>
      <c r="DF12" s="274"/>
      <c r="DG12" s="274"/>
      <c r="DH12" s="274"/>
      <c r="DI12" s="279"/>
      <c r="DJ12" s="280"/>
      <c r="DK12" s="280"/>
      <c r="DL12" s="280"/>
      <c r="DM12" s="280"/>
      <c r="DN12" s="280"/>
      <c r="DO12" s="280"/>
      <c r="DP12" s="280"/>
      <c r="DQ12" s="280"/>
      <c r="DR12" s="280"/>
      <c r="DS12" s="280"/>
      <c r="DT12" s="280"/>
      <c r="DU12" s="280"/>
      <c r="DV12" s="280"/>
      <c r="DW12" s="280"/>
      <c r="DX12" s="280"/>
      <c r="DY12" s="280"/>
      <c r="DZ12" s="280"/>
      <c r="EA12" s="280"/>
      <c r="EB12" s="280"/>
      <c r="EC12" s="280"/>
      <c r="ED12" s="280"/>
      <c r="EE12" s="280"/>
      <c r="EF12" s="280"/>
      <c r="EG12" s="280"/>
      <c r="EH12" s="280"/>
      <c r="EI12" s="280"/>
      <c r="EJ12" s="280"/>
      <c r="EK12" s="280"/>
      <c r="EL12" s="281"/>
      <c r="EO12" s="28">
        <f>IF(G12="",0,A12)</f>
        <v>1</v>
      </c>
      <c r="EP12" s="28">
        <f>IF(ISERROR(SMALL($EO$12:$EO$42,COUNTIF($EO$12:$EO$42,0)+1)),0,SMALL($EO$12:$EO$42,COUNTIF($EO$12:$EO$42,0)+1))</f>
        <v>1</v>
      </c>
    </row>
    <row r="13" spans="1:146" ht="18" customHeight="1" thickBot="1">
      <c r="A13" s="375">
        <v>2</v>
      </c>
      <c r="B13" s="376"/>
      <c r="C13" s="376"/>
      <c r="D13" s="377" t="str">
        <f>IF(A13&lt;&gt;"",TEXT(DATE(YEAR('請求書'!$D$20),MONTH('請求書'!$D$20),$A13),"AAA"),"")</f>
        <v>木</v>
      </c>
      <c r="E13" s="378"/>
      <c r="F13" s="379"/>
      <c r="G13" s="341">
        <v>0.4166666666666667</v>
      </c>
      <c r="H13" s="342"/>
      <c r="I13" s="342"/>
      <c r="J13" s="342"/>
      <c r="K13" s="342"/>
      <c r="L13" s="342"/>
      <c r="M13" s="342">
        <v>0.625</v>
      </c>
      <c r="N13" s="342"/>
      <c r="O13" s="342"/>
      <c r="P13" s="342"/>
      <c r="Q13" s="342"/>
      <c r="R13" s="342"/>
      <c r="S13" s="343">
        <f aca="true" t="shared" si="1" ref="S13:S42">M13-G13</f>
        <v>0.20833333333333331</v>
      </c>
      <c r="T13" s="344"/>
      <c r="U13" s="344"/>
      <c r="V13" s="344"/>
      <c r="W13" s="345"/>
      <c r="X13" s="346">
        <v>1</v>
      </c>
      <c r="Y13" s="346"/>
      <c r="Z13" s="346"/>
      <c r="AA13" s="346"/>
      <c r="AB13" s="346">
        <v>1</v>
      </c>
      <c r="AC13" s="346"/>
      <c r="AD13" s="346"/>
      <c r="AE13" s="347"/>
      <c r="AF13" s="346">
        <v>2</v>
      </c>
      <c r="AG13" s="346"/>
      <c r="AH13" s="346"/>
      <c r="AI13" s="380"/>
      <c r="AJ13" s="381"/>
      <c r="AK13" s="382"/>
      <c r="AL13" s="382"/>
      <c r="AM13" s="382"/>
      <c r="AN13" s="383"/>
      <c r="AO13" s="381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3"/>
      <c r="BH13" s="28" t="str">
        <f aca="true" t="shared" si="2" ref="BH13:BH42">IF(G13&gt;0,IF(M13&gt;0,"1",""),"")</f>
        <v>1</v>
      </c>
      <c r="BI13" s="28" t="str">
        <f>IF(ISERROR(VLOOKUP(BH13,'単価設定'!$G$3:$K$7,2,FALSE)),"",VLOOKUP(BH13,'単価設定'!$G$3:$K$7,2,FALSE))</f>
        <v>031111</v>
      </c>
      <c r="BJ13" s="26">
        <f>IF(BI13&lt;&gt;"",IF(COUNTIF(BI$12:BI13,BI13)=1,ROW(),""),"")</f>
      </c>
      <c r="BK13" s="26">
        <f t="shared" si="0"/>
      </c>
      <c r="BO13" s="384" t="s">
        <v>59</v>
      </c>
      <c r="BP13" s="385"/>
      <c r="BQ13" s="385"/>
      <c r="BR13" s="385"/>
      <c r="BS13" s="385"/>
      <c r="BT13" s="385"/>
      <c r="BU13" s="385"/>
      <c r="BV13" s="385"/>
      <c r="BW13" s="385"/>
      <c r="BX13" s="385"/>
      <c r="BY13" s="385"/>
      <c r="BZ13" s="385"/>
      <c r="CA13" s="385"/>
      <c r="CB13" s="385"/>
      <c r="CC13" s="339"/>
      <c r="CD13" s="339"/>
      <c r="CE13" s="339"/>
      <c r="CF13" s="339"/>
      <c r="CG13" s="339"/>
      <c r="CH13" s="339"/>
      <c r="CI13" s="339"/>
      <c r="CJ13" s="339"/>
      <c r="CK13" s="339"/>
      <c r="CL13" s="339"/>
      <c r="CM13" s="339"/>
      <c r="CN13" s="339"/>
      <c r="CO13" s="339"/>
      <c r="CP13" s="339"/>
      <c r="CQ13" s="339"/>
      <c r="CR13" s="339"/>
      <c r="CS13" s="339"/>
      <c r="CT13" s="339"/>
      <c r="CU13" s="339"/>
      <c r="CV13" s="340"/>
      <c r="CX13" s="297"/>
      <c r="CY13" s="298"/>
      <c r="CZ13" s="274"/>
      <c r="DA13" s="274"/>
      <c r="DB13" s="274"/>
      <c r="DC13" s="274"/>
      <c r="DD13" s="274"/>
      <c r="DE13" s="274"/>
      <c r="DF13" s="274"/>
      <c r="DG13" s="274"/>
      <c r="DH13" s="274"/>
      <c r="DI13" s="279"/>
      <c r="DJ13" s="280"/>
      <c r="DK13" s="280"/>
      <c r="DL13" s="280"/>
      <c r="DM13" s="280"/>
      <c r="DN13" s="280"/>
      <c r="DO13" s="280"/>
      <c r="DP13" s="280"/>
      <c r="DQ13" s="280"/>
      <c r="DR13" s="280"/>
      <c r="DS13" s="280"/>
      <c r="DT13" s="280"/>
      <c r="DU13" s="280"/>
      <c r="DV13" s="280"/>
      <c r="DW13" s="280"/>
      <c r="DX13" s="280"/>
      <c r="DY13" s="280"/>
      <c r="DZ13" s="280"/>
      <c r="EA13" s="280"/>
      <c r="EB13" s="280"/>
      <c r="EC13" s="280"/>
      <c r="ED13" s="280"/>
      <c r="EE13" s="280"/>
      <c r="EF13" s="280"/>
      <c r="EG13" s="280"/>
      <c r="EH13" s="280"/>
      <c r="EI13" s="280"/>
      <c r="EJ13" s="280"/>
      <c r="EK13" s="280"/>
      <c r="EL13" s="281"/>
      <c r="EO13" s="28">
        <f aca="true" t="shared" si="3" ref="EO13:EO42">IF(G13="",0,A13)</f>
        <v>2</v>
      </c>
      <c r="EP13" s="28">
        <f>MAX(EO12:EO42)</f>
        <v>5</v>
      </c>
    </row>
    <row r="14" spans="1:145" ht="18" customHeight="1" thickBot="1">
      <c r="A14" s="375">
        <v>3</v>
      </c>
      <c r="B14" s="376"/>
      <c r="C14" s="376"/>
      <c r="D14" s="377" t="str">
        <f>IF(A14&lt;&gt;"",TEXT(DATE(YEAR('請求書'!$D$20),MONTH('請求書'!$D$20),$A14),"AAA"),"")</f>
        <v>金</v>
      </c>
      <c r="E14" s="378"/>
      <c r="F14" s="379"/>
      <c r="G14" s="355">
        <v>0.416666666666667</v>
      </c>
      <c r="H14" s="356"/>
      <c r="I14" s="356"/>
      <c r="J14" s="356"/>
      <c r="K14" s="356"/>
      <c r="L14" s="356"/>
      <c r="M14" s="356">
        <v>0.625</v>
      </c>
      <c r="N14" s="356"/>
      <c r="O14" s="356"/>
      <c r="P14" s="356"/>
      <c r="Q14" s="356"/>
      <c r="R14" s="356"/>
      <c r="S14" s="343">
        <f t="shared" si="1"/>
        <v>0.20833333333333298</v>
      </c>
      <c r="T14" s="344"/>
      <c r="U14" s="344"/>
      <c r="V14" s="344"/>
      <c r="W14" s="345"/>
      <c r="X14" s="360">
        <v>1</v>
      </c>
      <c r="Y14" s="360"/>
      <c r="Z14" s="360"/>
      <c r="AA14" s="360"/>
      <c r="AB14" s="360">
        <v>1</v>
      </c>
      <c r="AC14" s="360"/>
      <c r="AD14" s="360"/>
      <c r="AE14" s="361"/>
      <c r="AF14" s="360">
        <v>2</v>
      </c>
      <c r="AG14" s="360"/>
      <c r="AH14" s="360"/>
      <c r="AI14" s="362"/>
      <c r="AJ14" s="381"/>
      <c r="AK14" s="382"/>
      <c r="AL14" s="382"/>
      <c r="AM14" s="382"/>
      <c r="AN14" s="383"/>
      <c r="AO14" s="392"/>
      <c r="AP14" s="393"/>
      <c r="AQ14" s="393"/>
      <c r="AR14" s="393"/>
      <c r="AS14" s="393"/>
      <c r="AT14" s="393"/>
      <c r="AU14" s="393"/>
      <c r="AV14" s="393"/>
      <c r="AW14" s="393"/>
      <c r="AX14" s="393"/>
      <c r="AY14" s="393"/>
      <c r="AZ14" s="393"/>
      <c r="BA14" s="393"/>
      <c r="BB14" s="393"/>
      <c r="BC14" s="393"/>
      <c r="BD14" s="393"/>
      <c r="BE14" s="393"/>
      <c r="BF14" s="393"/>
      <c r="BG14" s="394"/>
      <c r="BH14" s="28" t="str">
        <f t="shared" si="2"/>
        <v>1</v>
      </c>
      <c r="BI14" s="28" t="str">
        <f>IF(ISERROR(VLOOKUP(BH14,'単価設定'!$G$3:$K$7,2,FALSE)),"",VLOOKUP(BH14,'単価設定'!$G$3:$K$7,2,FALSE))</f>
        <v>031111</v>
      </c>
      <c r="BJ14" s="26">
        <f>IF(BI14&lt;&gt;"",IF(COUNTIF(BI$12:BI14,BI14)=1,ROW(),""),"")</f>
      </c>
      <c r="BK14" s="26">
        <f t="shared" si="0"/>
      </c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X14" s="299"/>
      <c r="CY14" s="300"/>
      <c r="CZ14" s="275"/>
      <c r="DA14" s="275"/>
      <c r="DB14" s="275"/>
      <c r="DC14" s="275"/>
      <c r="DD14" s="275"/>
      <c r="DE14" s="275"/>
      <c r="DF14" s="275"/>
      <c r="DG14" s="275"/>
      <c r="DH14" s="275"/>
      <c r="DI14" s="282"/>
      <c r="DJ14" s="283"/>
      <c r="DK14" s="283"/>
      <c r="DL14" s="283"/>
      <c r="DM14" s="283"/>
      <c r="DN14" s="283"/>
      <c r="DO14" s="283"/>
      <c r="DP14" s="283"/>
      <c r="DQ14" s="283"/>
      <c r="DR14" s="283"/>
      <c r="DS14" s="283"/>
      <c r="DT14" s="283"/>
      <c r="DU14" s="283"/>
      <c r="DV14" s="283"/>
      <c r="DW14" s="283"/>
      <c r="DX14" s="283"/>
      <c r="DY14" s="283"/>
      <c r="DZ14" s="283"/>
      <c r="EA14" s="283"/>
      <c r="EB14" s="283"/>
      <c r="EC14" s="283"/>
      <c r="ED14" s="283"/>
      <c r="EE14" s="283"/>
      <c r="EF14" s="283"/>
      <c r="EG14" s="283"/>
      <c r="EH14" s="283"/>
      <c r="EI14" s="283"/>
      <c r="EJ14" s="283"/>
      <c r="EK14" s="283"/>
      <c r="EL14" s="284"/>
      <c r="EO14" s="28">
        <f t="shared" si="3"/>
        <v>3</v>
      </c>
    </row>
    <row r="15" spans="1:145" ht="18" customHeight="1" thickBot="1">
      <c r="A15" s="375">
        <v>4</v>
      </c>
      <c r="B15" s="376"/>
      <c r="C15" s="376"/>
      <c r="D15" s="377" t="str">
        <f>IF(A15&lt;&gt;"",TEXT(DATE(YEAR('請求書'!$D$20),MONTH('請求書'!$D$20),$A15),"AAA"),"")</f>
        <v>土</v>
      </c>
      <c r="E15" s="378"/>
      <c r="F15" s="379"/>
      <c r="G15" s="341">
        <v>0.416666666666667</v>
      </c>
      <c r="H15" s="342"/>
      <c r="I15" s="342"/>
      <c r="J15" s="342"/>
      <c r="K15" s="342"/>
      <c r="L15" s="342"/>
      <c r="M15" s="342">
        <v>0.625</v>
      </c>
      <c r="N15" s="342"/>
      <c r="O15" s="342"/>
      <c r="P15" s="342"/>
      <c r="Q15" s="342"/>
      <c r="R15" s="342"/>
      <c r="S15" s="343">
        <f t="shared" si="1"/>
        <v>0.20833333333333298</v>
      </c>
      <c r="T15" s="344"/>
      <c r="U15" s="344"/>
      <c r="V15" s="344"/>
      <c r="W15" s="345"/>
      <c r="X15" s="346">
        <v>1</v>
      </c>
      <c r="Y15" s="346"/>
      <c r="Z15" s="346"/>
      <c r="AA15" s="346"/>
      <c r="AB15" s="346">
        <v>1</v>
      </c>
      <c r="AC15" s="346"/>
      <c r="AD15" s="346"/>
      <c r="AE15" s="347"/>
      <c r="AF15" s="346">
        <v>2</v>
      </c>
      <c r="AG15" s="346"/>
      <c r="AH15" s="346"/>
      <c r="AI15" s="380"/>
      <c r="AJ15" s="381"/>
      <c r="AK15" s="382"/>
      <c r="AL15" s="382"/>
      <c r="AM15" s="382"/>
      <c r="AN15" s="383"/>
      <c r="AO15" s="392"/>
      <c r="AP15" s="393"/>
      <c r="AQ15" s="393"/>
      <c r="AR15" s="393"/>
      <c r="AS15" s="393"/>
      <c r="AT15" s="393"/>
      <c r="AU15" s="393"/>
      <c r="AV15" s="393"/>
      <c r="AW15" s="393"/>
      <c r="AX15" s="393"/>
      <c r="AY15" s="393"/>
      <c r="AZ15" s="393"/>
      <c r="BA15" s="393"/>
      <c r="BB15" s="393"/>
      <c r="BC15" s="393"/>
      <c r="BD15" s="393"/>
      <c r="BE15" s="393"/>
      <c r="BF15" s="393"/>
      <c r="BG15" s="394"/>
      <c r="BH15" s="28" t="str">
        <f t="shared" si="2"/>
        <v>1</v>
      </c>
      <c r="BI15" s="28" t="str">
        <f>IF(ISERROR(VLOOKUP(BH15,'単価設定'!$G$3:$K$7,2,FALSE)),"",VLOOKUP(BH15,'単価設定'!$G$3:$K$7,2,FALSE))</f>
        <v>031111</v>
      </c>
      <c r="BJ15" s="26">
        <f>IF(BI15&lt;&gt;"",IF(COUNTIF(BI$12:BI15,BI15)=1,ROW(),""),"")</f>
      </c>
      <c r="BK15" s="26">
        <f t="shared" si="0"/>
      </c>
      <c r="BO15" s="395" t="s">
        <v>60</v>
      </c>
      <c r="BP15" s="390"/>
      <c r="BQ15" s="390"/>
      <c r="BR15" s="390"/>
      <c r="BS15" s="390"/>
      <c r="BT15" s="390"/>
      <c r="BU15" s="390"/>
      <c r="BV15" s="390"/>
      <c r="BW15" s="390"/>
      <c r="BX15" s="390"/>
      <c r="BY15" s="390"/>
      <c r="BZ15" s="390"/>
      <c r="CA15" s="390"/>
      <c r="CB15" s="390"/>
      <c r="CC15" s="390"/>
      <c r="CD15" s="390"/>
      <c r="CE15" s="390"/>
      <c r="CF15" s="396"/>
      <c r="CG15" s="389">
        <f>IF(ISERROR(Z6),0,Z6)</f>
        <v>9300</v>
      </c>
      <c r="CH15" s="390"/>
      <c r="CI15" s="390"/>
      <c r="CJ15" s="390"/>
      <c r="CK15" s="390"/>
      <c r="CL15" s="390"/>
      <c r="CM15" s="390"/>
      <c r="CN15" s="390"/>
      <c r="CO15" s="390"/>
      <c r="CP15" s="391"/>
      <c r="CQ15" s="49"/>
      <c r="CR15" s="49"/>
      <c r="CS15" s="49"/>
      <c r="CT15" s="49"/>
      <c r="CU15" s="49"/>
      <c r="CV15" s="49"/>
      <c r="CX15" s="22"/>
      <c r="CY15" s="22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O15" s="28">
        <f t="shared" si="3"/>
        <v>4</v>
      </c>
    </row>
    <row r="16" spans="1:145" ht="18" customHeight="1" thickBot="1">
      <c r="A16" s="375">
        <v>5</v>
      </c>
      <c r="B16" s="376"/>
      <c r="C16" s="376"/>
      <c r="D16" s="377" t="str">
        <f>IF(A16&lt;&gt;"",TEXT(DATE(YEAR('請求書'!$D$20),MONTH('請求書'!$D$20),$A16),"AAA"),"")</f>
        <v>日</v>
      </c>
      <c r="E16" s="378"/>
      <c r="F16" s="379"/>
      <c r="G16" s="355">
        <v>0.416666666666667</v>
      </c>
      <c r="H16" s="356"/>
      <c r="I16" s="356"/>
      <c r="J16" s="356"/>
      <c r="K16" s="356"/>
      <c r="L16" s="356"/>
      <c r="M16" s="356">
        <v>0.625</v>
      </c>
      <c r="N16" s="356"/>
      <c r="O16" s="356"/>
      <c r="P16" s="356"/>
      <c r="Q16" s="356"/>
      <c r="R16" s="356"/>
      <c r="S16" s="343">
        <f t="shared" si="1"/>
        <v>0.20833333333333298</v>
      </c>
      <c r="T16" s="344"/>
      <c r="U16" s="344"/>
      <c r="V16" s="344"/>
      <c r="W16" s="345"/>
      <c r="X16" s="360">
        <v>1</v>
      </c>
      <c r="Y16" s="360"/>
      <c r="Z16" s="360"/>
      <c r="AA16" s="360"/>
      <c r="AB16" s="360">
        <v>1</v>
      </c>
      <c r="AC16" s="360"/>
      <c r="AD16" s="360"/>
      <c r="AE16" s="361"/>
      <c r="AF16" s="360">
        <v>2</v>
      </c>
      <c r="AG16" s="360"/>
      <c r="AH16" s="360"/>
      <c r="AI16" s="362"/>
      <c r="AJ16" s="381"/>
      <c r="AK16" s="382"/>
      <c r="AL16" s="382"/>
      <c r="AM16" s="382"/>
      <c r="AN16" s="383"/>
      <c r="AO16" s="392"/>
      <c r="AP16" s="393"/>
      <c r="AQ16" s="393"/>
      <c r="AR16" s="393"/>
      <c r="AS16" s="393"/>
      <c r="AT16" s="393"/>
      <c r="AU16" s="393"/>
      <c r="AV16" s="393"/>
      <c r="AW16" s="393"/>
      <c r="AX16" s="393"/>
      <c r="AY16" s="393"/>
      <c r="AZ16" s="393"/>
      <c r="BA16" s="393"/>
      <c r="BB16" s="393"/>
      <c r="BC16" s="393"/>
      <c r="BD16" s="393"/>
      <c r="BE16" s="393"/>
      <c r="BF16" s="393"/>
      <c r="BG16" s="394"/>
      <c r="BH16" s="28" t="str">
        <f t="shared" si="2"/>
        <v>1</v>
      </c>
      <c r="BI16" s="28" t="str">
        <f>IF(ISERROR(VLOOKUP(BH16,'単価設定'!$G$3:$K$7,2,FALSE)),"",VLOOKUP(BH16,'単価設定'!$G$3:$K$7,2,FALSE))</f>
        <v>031111</v>
      </c>
      <c r="BJ16" s="26">
        <f>IF(BI16&lt;&gt;"",IF(COUNTIF(BI$12:BI16,BI16)=1,ROW(),""),"")</f>
      </c>
      <c r="BK16" s="26">
        <f t="shared" si="0"/>
      </c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8"/>
      <c r="DI16" s="48"/>
      <c r="DJ16" s="48"/>
      <c r="DK16" s="48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O16" s="28">
        <f t="shared" si="3"/>
        <v>5</v>
      </c>
    </row>
    <row r="17" spans="1:145" ht="18" customHeight="1" thickBot="1">
      <c r="A17" s="375"/>
      <c r="B17" s="376"/>
      <c r="C17" s="376"/>
      <c r="D17" s="377">
        <f>IF(A17&lt;&gt;"",TEXT(DATE(YEAR('請求書'!$D$20),MONTH('請求書'!$D$20),$A17),"AAA"),"")</f>
      </c>
      <c r="E17" s="378"/>
      <c r="F17" s="379"/>
      <c r="G17" s="341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3">
        <f t="shared" si="1"/>
        <v>0</v>
      </c>
      <c r="T17" s="344"/>
      <c r="U17" s="344"/>
      <c r="V17" s="344"/>
      <c r="W17" s="345"/>
      <c r="X17" s="346"/>
      <c r="Y17" s="346"/>
      <c r="Z17" s="346"/>
      <c r="AA17" s="346"/>
      <c r="AB17" s="346"/>
      <c r="AC17" s="346"/>
      <c r="AD17" s="346"/>
      <c r="AE17" s="347"/>
      <c r="AF17" s="346"/>
      <c r="AG17" s="346"/>
      <c r="AH17" s="346"/>
      <c r="AI17" s="380"/>
      <c r="AJ17" s="381"/>
      <c r="AK17" s="382"/>
      <c r="AL17" s="382"/>
      <c r="AM17" s="382"/>
      <c r="AN17" s="383"/>
      <c r="AO17" s="392"/>
      <c r="AP17" s="393"/>
      <c r="AQ17" s="393"/>
      <c r="AR17" s="393"/>
      <c r="AS17" s="393"/>
      <c r="AT17" s="393"/>
      <c r="AU17" s="393"/>
      <c r="AV17" s="393"/>
      <c r="AW17" s="393"/>
      <c r="AX17" s="393"/>
      <c r="AY17" s="393"/>
      <c r="AZ17" s="393"/>
      <c r="BA17" s="393"/>
      <c r="BB17" s="393"/>
      <c r="BC17" s="393"/>
      <c r="BD17" s="393"/>
      <c r="BE17" s="393"/>
      <c r="BF17" s="393"/>
      <c r="BG17" s="394"/>
      <c r="BH17" s="28">
        <f t="shared" si="2"/>
      </c>
      <c r="BI17" s="28">
        <f>IF(ISERROR(VLOOKUP(BH17,'単価設定'!$G$3:$K$7,2,FALSE)),"",VLOOKUP(BH17,'単価設定'!$G$3:$K$7,2,FALSE))</f>
      </c>
      <c r="BJ17" s="26">
        <f>IF(BI17&lt;&gt;"",IF(COUNTIF(BI$12:BI17,BI17)=1,ROW(),""),"")</f>
      </c>
      <c r="BK17" s="26">
        <f t="shared" si="0"/>
      </c>
      <c r="BN17" s="58"/>
      <c r="BO17" s="402" t="s">
        <v>61</v>
      </c>
      <c r="BP17" s="403"/>
      <c r="BQ17" s="314"/>
      <c r="BR17" s="314"/>
      <c r="BS17" s="314"/>
      <c r="BT17" s="314"/>
      <c r="BU17" s="314"/>
      <c r="BV17" s="314"/>
      <c r="BW17" s="314"/>
      <c r="BX17" s="314"/>
      <c r="BY17" s="314"/>
      <c r="BZ17" s="314"/>
      <c r="CA17" s="314"/>
      <c r="CB17" s="314"/>
      <c r="CC17" s="404"/>
      <c r="CD17" s="408" t="s">
        <v>62</v>
      </c>
      <c r="CE17" s="397"/>
      <c r="CF17" s="397"/>
      <c r="CG17" s="397"/>
      <c r="CH17" s="397"/>
      <c r="CI17" s="397"/>
      <c r="CJ17" s="397"/>
      <c r="CK17" s="397"/>
      <c r="CL17" s="397"/>
      <c r="CM17" s="398"/>
      <c r="CN17" s="410">
        <f>VLOOKUP(INT($G$4),'受給者一覧'!$B$3:$AZ$500,50,FALSE)&amp;""</f>
      </c>
      <c r="CO17" s="411"/>
      <c r="CP17" s="411"/>
      <c r="CQ17" s="411"/>
      <c r="CR17" s="411"/>
      <c r="CS17" s="411"/>
      <c r="CT17" s="411"/>
      <c r="CU17" s="411"/>
      <c r="CV17" s="411"/>
      <c r="CW17" s="411"/>
      <c r="CX17" s="411"/>
      <c r="CY17" s="411"/>
      <c r="CZ17" s="411"/>
      <c r="DA17" s="411"/>
      <c r="DB17" s="411"/>
      <c r="DC17" s="411"/>
      <c r="DD17" s="411"/>
      <c r="DE17" s="411"/>
      <c r="DF17" s="411"/>
      <c r="DG17" s="412"/>
      <c r="DH17" s="395" t="s">
        <v>63</v>
      </c>
      <c r="DI17" s="397"/>
      <c r="DJ17" s="397"/>
      <c r="DK17" s="397"/>
      <c r="DL17" s="397"/>
      <c r="DM17" s="397"/>
      <c r="DN17" s="397"/>
      <c r="DO17" s="398"/>
      <c r="DP17" s="413"/>
      <c r="DQ17" s="414"/>
      <c r="DR17" s="395" t="s">
        <v>64</v>
      </c>
      <c r="DS17" s="397"/>
      <c r="DT17" s="397"/>
      <c r="DU17" s="397"/>
      <c r="DV17" s="397"/>
      <c r="DW17" s="397"/>
      <c r="DX17" s="397"/>
      <c r="DY17" s="397"/>
      <c r="DZ17" s="397"/>
      <c r="EA17" s="397"/>
      <c r="EB17" s="398"/>
      <c r="EC17" s="399"/>
      <c r="ED17" s="400"/>
      <c r="EE17" s="400"/>
      <c r="EF17" s="400"/>
      <c r="EG17" s="400"/>
      <c r="EH17" s="400"/>
      <c r="EI17" s="400"/>
      <c r="EJ17" s="400"/>
      <c r="EK17" s="400"/>
      <c r="EL17" s="401"/>
      <c r="EO17" s="28">
        <f t="shared" si="3"/>
        <v>0</v>
      </c>
    </row>
    <row r="18" spans="1:145" ht="18" customHeight="1" thickBot="1">
      <c r="A18" s="375"/>
      <c r="B18" s="376"/>
      <c r="C18" s="376"/>
      <c r="D18" s="377">
        <f>IF(A18&lt;&gt;"",TEXT(DATE(YEAR('請求書'!$D$20),MONTH('請求書'!$D$20),$A18),"AAA"),"")</f>
      </c>
      <c r="E18" s="378"/>
      <c r="F18" s="379"/>
      <c r="G18" s="341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3">
        <f t="shared" si="1"/>
        <v>0</v>
      </c>
      <c r="T18" s="344"/>
      <c r="U18" s="344"/>
      <c r="V18" s="344"/>
      <c r="W18" s="345"/>
      <c r="X18" s="346"/>
      <c r="Y18" s="346"/>
      <c r="Z18" s="346"/>
      <c r="AA18" s="346"/>
      <c r="AB18" s="346"/>
      <c r="AC18" s="346"/>
      <c r="AD18" s="346"/>
      <c r="AE18" s="347"/>
      <c r="AF18" s="346"/>
      <c r="AG18" s="346"/>
      <c r="AH18" s="346"/>
      <c r="AI18" s="380"/>
      <c r="AJ18" s="381"/>
      <c r="AK18" s="382"/>
      <c r="AL18" s="382"/>
      <c r="AM18" s="382"/>
      <c r="AN18" s="383"/>
      <c r="AO18" s="392"/>
      <c r="AP18" s="393"/>
      <c r="AQ18" s="393"/>
      <c r="AR18" s="393"/>
      <c r="AS18" s="393"/>
      <c r="AT18" s="393"/>
      <c r="AU18" s="393"/>
      <c r="AV18" s="393"/>
      <c r="AW18" s="393"/>
      <c r="AX18" s="393"/>
      <c r="AY18" s="393"/>
      <c r="AZ18" s="393"/>
      <c r="BA18" s="393"/>
      <c r="BB18" s="393"/>
      <c r="BC18" s="393"/>
      <c r="BD18" s="393"/>
      <c r="BE18" s="393"/>
      <c r="BF18" s="393"/>
      <c r="BG18" s="394"/>
      <c r="BH18" s="28">
        <f t="shared" si="2"/>
      </c>
      <c r="BI18" s="28">
        <f>IF(ISERROR(VLOOKUP(BH18,'単価設定'!$G$3:$K$7,2,FALSE)),"",VLOOKUP(BH18,'単価設定'!$G$3:$K$7,2,FALSE))</f>
      </c>
      <c r="BJ18" s="26">
        <f>IF(BI18&lt;&gt;"",IF(COUNTIF(BI$12:BI18,BI18)=1,ROW(),""),"")</f>
      </c>
      <c r="BK18" s="26">
        <f t="shared" si="0"/>
      </c>
      <c r="BO18" s="405"/>
      <c r="BP18" s="406"/>
      <c r="BQ18" s="406"/>
      <c r="BR18" s="406"/>
      <c r="BS18" s="406"/>
      <c r="BT18" s="406"/>
      <c r="BU18" s="406"/>
      <c r="BV18" s="406"/>
      <c r="BW18" s="406"/>
      <c r="BX18" s="406"/>
      <c r="BY18" s="406"/>
      <c r="BZ18" s="406"/>
      <c r="CA18" s="406"/>
      <c r="CB18" s="406"/>
      <c r="CC18" s="407"/>
      <c r="CD18" s="409" t="s">
        <v>65</v>
      </c>
      <c r="CE18" s="409"/>
      <c r="CF18" s="409"/>
      <c r="CG18" s="409"/>
      <c r="CH18" s="409"/>
      <c r="CI18" s="409"/>
      <c r="CJ18" s="409"/>
      <c r="CK18" s="409"/>
      <c r="CL18" s="409"/>
      <c r="CM18" s="408">
        <f>VLOOKUP(INT($G$4),'受給者一覧'!$B$3:$AZ$500,51,FALSE)&amp;""</f>
      </c>
      <c r="CN18" s="390"/>
      <c r="CO18" s="390"/>
      <c r="CP18" s="390"/>
      <c r="CQ18" s="390"/>
      <c r="CR18" s="390"/>
      <c r="CS18" s="390"/>
      <c r="CT18" s="390"/>
      <c r="CU18" s="390"/>
      <c r="CV18" s="390"/>
      <c r="CW18" s="390"/>
      <c r="CX18" s="390"/>
      <c r="CY18" s="390"/>
      <c r="CZ18" s="390"/>
      <c r="DA18" s="390"/>
      <c r="DB18" s="390"/>
      <c r="DC18" s="390"/>
      <c r="DD18" s="390"/>
      <c r="DE18" s="390"/>
      <c r="DF18" s="390"/>
      <c r="DG18" s="390"/>
      <c r="DH18" s="390"/>
      <c r="DI18" s="390"/>
      <c r="DJ18" s="390"/>
      <c r="DK18" s="390"/>
      <c r="DL18" s="390"/>
      <c r="DM18" s="390"/>
      <c r="DN18" s="390"/>
      <c r="DO18" s="390"/>
      <c r="DP18" s="390"/>
      <c r="DQ18" s="390"/>
      <c r="DR18" s="390"/>
      <c r="DS18" s="390"/>
      <c r="DT18" s="390"/>
      <c r="DU18" s="390"/>
      <c r="DV18" s="390"/>
      <c r="DW18" s="390"/>
      <c r="DX18" s="390"/>
      <c r="DY18" s="390"/>
      <c r="DZ18" s="390"/>
      <c r="EA18" s="390"/>
      <c r="EB18" s="390"/>
      <c r="EC18" s="390"/>
      <c r="ED18" s="390"/>
      <c r="EE18" s="390"/>
      <c r="EF18" s="390"/>
      <c r="EG18" s="390"/>
      <c r="EH18" s="390"/>
      <c r="EI18" s="390"/>
      <c r="EJ18" s="390"/>
      <c r="EK18" s="390"/>
      <c r="EL18" s="391"/>
      <c r="EO18" s="28">
        <f t="shared" si="3"/>
        <v>0</v>
      </c>
    </row>
    <row r="19" spans="1:145" ht="18" customHeight="1" thickBot="1">
      <c r="A19" s="375"/>
      <c r="B19" s="376"/>
      <c r="C19" s="376"/>
      <c r="D19" s="377">
        <f>IF(A19&lt;&gt;"",TEXT(DATE(YEAR('請求書'!$D$20),MONTH('請求書'!$D$20),$A19),"AAA"),"")</f>
      </c>
      <c r="E19" s="378"/>
      <c r="F19" s="379"/>
      <c r="G19" s="341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3">
        <f t="shared" si="1"/>
        <v>0</v>
      </c>
      <c r="T19" s="344"/>
      <c r="U19" s="344"/>
      <c r="V19" s="344"/>
      <c r="W19" s="345"/>
      <c r="X19" s="346"/>
      <c r="Y19" s="346"/>
      <c r="Z19" s="346"/>
      <c r="AA19" s="346"/>
      <c r="AB19" s="346"/>
      <c r="AC19" s="346"/>
      <c r="AD19" s="346"/>
      <c r="AE19" s="347"/>
      <c r="AF19" s="346"/>
      <c r="AG19" s="346"/>
      <c r="AH19" s="346"/>
      <c r="AI19" s="380"/>
      <c r="AJ19" s="381"/>
      <c r="AK19" s="382"/>
      <c r="AL19" s="382"/>
      <c r="AM19" s="382"/>
      <c r="AN19" s="383"/>
      <c r="AO19" s="392"/>
      <c r="AP19" s="393"/>
      <c r="AQ19" s="393"/>
      <c r="AR19" s="393"/>
      <c r="AS19" s="393"/>
      <c r="AT19" s="393"/>
      <c r="AU19" s="393"/>
      <c r="AV19" s="393"/>
      <c r="AW19" s="393"/>
      <c r="AX19" s="393"/>
      <c r="AY19" s="393"/>
      <c r="AZ19" s="393"/>
      <c r="BA19" s="393"/>
      <c r="BB19" s="393"/>
      <c r="BC19" s="393"/>
      <c r="BD19" s="393"/>
      <c r="BE19" s="393"/>
      <c r="BF19" s="393"/>
      <c r="BG19" s="394"/>
      <c r="BH19" s="28">
        <f t="shared" si="2"/>
      </c>
      <c r="BI19" s="28">
        <f>IF(ISERROR(VLOOKUP(BH19,'単価設定'!$G$3:$K$7,2,FALSE)),"",VLOOKUP(BH19,'単価設定'!$G$3:$K$7,2,FALSE))</f>
      </c>
      <c r="BJ19" s="26">
        <f>IF(BI19&lt;&gt;"",IF(COUNTIF(BI$12:BI19,BI19)=1,ROW(),""),"")</f>
      </c>
      <c r="BK19" s="26">
        <f t="shared" si="0"/>
      </c>
      <c r="EO19" s="28">
        <f t="shared" si="3"/>
        <v>0</v>
      </c>
    </row>
    <row r="20" spans="1:145" ht="18" customHeight="1">
      <c r="A20" s="375"/>
      <c r="B20" s="376"/>
      <c r="C20" s="376"/>
      <c r="D20" s="377">
        <f>IF(A20&lt;&gt;"",TEXT(DATE(YEAR('請求書'!$D$20),MONTH('請求書'!$D$20),$A20),"AAA"),"")</f>
      </c>
      <c r="E20" s="378"/>
      <c r="F20" s="379"/>
      <c r="G20" s="341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3">
        <f t="shared" si="1"/>
        <v>0</v>
      </c>
      <c r="T20" s="344"/>
      <c r="U20" s="344"/>
      <c r="V20" s="344"/>
      <c r="W20" s="345"/>
      <c r="X20" s="346"/>
      <c r="Y20" s="346"/>
      <c r="Z20" s="346"/>
      <c r="AA20" s="346"/>
      <c r="AB20" s="346"/>
      <c r="AC20" s="346"/>
      <c r="AD20" s="346"/>
      <c r="AE20" s="347"/>
      <c r="AF20" s="346"/>
      <c r="AG20" s="346"/>
      <c r="AH20" s="346"/>
      <c r="AI20" s="380"/>
      <c r="AJ20" s="381"/>
      <c r="AK20" s="382"/>
      <c r="AL20" s="382"/>
      <c r="AM20" s="382"/>
      <c r="AN20" s="383"/>
      <c r="AO20" s="392"/>
      <c r="AP20" s="393"/>
      <c r="AQ20" s="393"/>
      <c r="AR20" s="393"/>
      <c r="AS20" s="393"/>
      <c r="AT20" s="393"/>
      <c r="AU20" s="393"/>
      <c r="AV20" s="393"/>
      <c r="AW20" s="393"/>
      <c r="AX20" s="393"/>
      <c r="AY20" s="393"/>
      <c r="AZ20" s="393"/>
      <c r="BA20" s="393"/>
      <c r="BB20" s="393"/>
      <c r="BC20" s="393"/>
      <c r="BD20" s="393"/>
      <c r="BE20" s="393"/>
      <c r="BF20" s="393"/>
      <c r="BG20" s="394"/>
      <c r="BH20" s="28">
        <f t="shared" si="2"/>
      </c>
      <c r="BI20" s="28">
        <f>IF(ISERROR(VLOOKUP(BH20,'単価設定'!$G$3:$K$7,2,FALSE)),"",VLOOKUP(BH20,'単価設定'!$G$3:$K$7,2,FALSE))</f>
      </c>
      <c r="BJ20" s="26">
        <f>IF(BI20&lt;&gt;"",IF(COUNTIF(BI$12:BI20,BI20)=1,ROW(),""),"")</f>
      </c>
      <c r="BK20" s="26">
        <f t="shared" si="0"/>
      </c>
      <c r="BN20" s="58"/>
      <c r="BO20" s="436" t="s">
        <v>66</v>
      </c>
      <c r="BP20" s="437"/>
      <c r="BQ20" s="438"/>
      <c r="BR20" s="419" t="s">
        <v>67</v>
      </c>
      <c r="BS20" s="420"/>
      <c r="BT20" s="420"/>
      <c r="BU20" s="420"/>
      <c r="BV20" s="420"/>
      <c r="BW20" s="420"/>
      <c r="BX20" s="420"/>
      <c r="BY20" s="420"/>
      <c r="BZ20" s="420"/>
      <c r="CA20" s="420"/>
      <c r="CB20" s="420"/>
      <c r="CC20" s="420"/>
      <c r="CD20" s="420"/>
      <c r="CE20" s="420"/>
      <c r="CF20" s="420"/>
      <c r="CG20" s="420"/>
      <c r="CH20" s="421"/>
      <c r="CI20" s="415" t="s">
        <v>68</v>
      </c>
      <c r="CJ20" s="416"/>
      <c r="CK20" s="416"/>
      <c r="CL20" s="416"/>
      <c r="CM20" s="416"/>
      <c r="CN20" s="416"/>
      <c r="CO20" s="416"/>
      <c r="CP20" s="416"/>
      <c r="CQ20" s="416"/>
      <c r="CR20" s="416"/>
      <c r="CS20" s="416"/>
      <c r="CT20" s="416"/>
      <c r="CU20" s="417"/>
      <c r="CV20" s="418"/>
      <c r="CW20" s="415" t="s">
        <v>69</v>
      </c>
      <c r="CX20" s="416"/>
      <c r="CY20" s="416"/>
      <c r="CZ20" s="416"/>
      <c r="DA20" s="416"/>
      <c r="DB20" s="416"/>
      <c r="DC20" s="416"/>
      <c r="DD20" s="416"/>
      <c r="DE20" s="416"/>
      <c r="DF20" s="422"/>
      <c r="DG20" s="423" t="s">
        <v>70</v>
      </c>
      <c r="DH20" s="424"/>
      <c r="DI20" s="424"/>
      <c r="DJ20" s="425"/>
      <c r="DK20" s="426" t="s">
        <v>71</v>
      </c>
      <c r="DL20" s="427"/>
      <c r="DM20" s="427"/>
      <c r="DN20" s="427"/>
      <c r="DO20" s="427"/>
      <c r="DP20" s="427"/>
      <c r="DQ20" s="427"/>
      <c r="DR20" s="427"/>
      <c r="DS20" s="427"/>
      <c r="DT20" s="427"/>
      <c r="DU20" s="427"/>
      <c r="DV20" s="428"/>
      <c r="DW20" s="429" t="s">
        <v>72</v>
      </c>
      <c r="DX20" s="430"/>
      <c r="DY20" s="430"/>
      <c r="DZ20" s="430"/>
      <c r="EA20" s="430"/>
      <c r="EB20" s="430"/>
      <c r="EC20" s="430"/>
      <c r="ED20" s="430"/>
      <c r="EE20" s="430"/>
      <c r="EF20" s="430"/>
      <c r="EG20" s="431"/>
      <c r="EH20" s="432"/>
      <c r="EI20" s="433" t="s">
        <v>24</v>
      </c>
      <c r="EJ20" s="434"/>
      <c r="EK20" s="434"/>
      <c r="EL20" s="435"/>
      <c r="EO20" s="28">
        <f t="shared" si="3"/>
        <v>0</v>
      </c>
    </row>
    <row r="21" spans="1:145" ht="18" customHeight="1">
      <c r="A21" s="375"/>
      <c r="B21" s="376"/>
      <c r="C21" s="376"/>
      <c r="D21" s="377">
        <f>IF(A21&lt;&gt;"",TEXT(DATE(YEAR('請求書'!$D$20),MONTH('請求書'!$D$20),$A21),"AAA"),"")</f>
      </c>
      <c r="E21" s="378"/>
      <c r="F21" s="379"/>
      <c r="G21" s="341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3">
        <f t="shared" si="1"/>
        <v>0</v>
      </c>
      <c r="T21" s="344"/>
      <c r="U21" s="344"/>
      <c r="V21" s="344"/>
      <c r="W21" s="345"/>
      <c r="X21" s="346"/>
      <c r="Y21" s="346"/>
      <c r="Z21" s="346"/>
      <c r="AA21" s="346"/>
      <c r="AB21" s="346"/>
      <c r="AC21" s="346"/>
      <c r="AD21" s="346"/>
      <c r="AE21" s="347"/>
      <c r="AF21" s="346"/>
      <c r="AG21" s="346"/>
      <c r="AH21" s="346"/>
      <c r="AI21" s="380"/>
      <c r="AJ21" s="381"/>
      <c r="AK21" s="382"/>
      <c r="AL21" s="382"/>
      <c r="AM21" s="382"/>
      <c r="AN21" s="383"/>
      <c r="AO21" s="392"/>
      <c r="AP21" s="393"/>
      <c r="AQ21" s="393"/>
      <c r="AR21" s="393"/>
      <c r="AS21" s="393"/>
      <c r="AT21" s="393"/>
      <c r="AU21" s="393"/>
      <c r="AV21" s="393"/>
      <c r="AW21" s="393"/>
      <c r="AX21" s="393"/>
      <c r="AY21" s="393"/>
      <c r="AZ21" s="393"/>
      <c r="BA21" s="393"/>
      <c r="BB21" s="393"/>
      <c r="BC21" s="393"/>
      <c r="BD21" s="393"/>
      <c r="BE21" s="393"/>
      <c r="BF21" s="393"/>
      <c r="BG21" s="394"/>
      <c r="BH21" s="28">
        <f t="shared" si="2"/>
      </c>
      <c r="BI21" s="28">
        <f>IF(ISERROR(VLOOKUP(BH21,'単価設定'!$G$3:$K$7,2,FALSE)),"",VLOOKUP(BH21,'単価設定'!$G$3:$K$7,2,FALSE))</f>
      </c>
      <c r="BJ21" s="26">
        <f>IF(BI21&lt;&gt;"",IF(COUNTIF(BI$12:BI21,BI21)=1,ROW(),""),"")</f>
      </c>
      <c r="BK21" s="26">
        <f t="shared" si="0"/>
      </c>
      <c r="BN21" s="56"/>
      <c r="BO21" s="439"/>
      <c r="BP21" s="440"/>
      <c r="BQ21" s="441"/>
      <c r="BR21" s="448" t="str">
        <f>IF(ISERROR(VLOOKUP(CI21,'単価設定'!$H$3:$K$7,2,FALSE)),"",VLOOKUP(CI21,'単価設定'!$H$3:$K$7,2,FALSE))</f>
        <v>地域活動支援センター</v>
      </c>
      <c r="BS21" s="449"/>
      <c r="BT21" s="449"/>
      <c r="BU21" s="449"/>
      <c r="BV21" s="449"/>
      <c r="BW21" s="449"/>
      <c r="BX21" s="449"/>
      <c r="BY21" s="449"/>
      <c r="BZ21" s="449"/>
      <c r="CA21" s="449"/>
      <c r="CB21" s="449"/>
      <c r="CC21" s="449"/>
      <c r="CD21" s="449"/>
      <c r="CE21" s="449"/>
      <c r="CF21" s="449"/>
      <c r="CG21" s="449"/>
      <c r="CH21" s="450"/>
      <c r="CI21" s="451" t="str">
        <f aca="true" t="shared" si="4" ref="CI21:CI31">TEXT(IF(ISERROR(SMALL(BK$1:BK$65536,ROW(A1))),"",SMALL(BK$1:BK$65536,ROW(A1))),"000000")</f>
        <v>031111</v>
      </c>
      <c r="CJ21" s="452"/>
      <c r="CK21" s="452"/>
      <c r="CL21" s="452"/>
      <c r="CM21" s="452"/>
      <c r="CN21" s="452"/>
      <c r="CO21" s="452"/>
      <c r="CP21" s="452"/>
      <c r="CQ21" s="452"/>
      <c r="CR21" s="452"/>
      <c r="CS21" s="452"/>
      <c r="CT21" s="452"/>
      <c r="CU21" s="452"/>
      <c r="CV21" s="453"/>
      <c r="CW21" s="454">
        <f>IF(ISERROR(VLOOKUP(CI21,'単価設定'!$H$3:$K$7,4,FALSE)),"",VLOOKUP(CI21,'単価設定'!$H$3:$K$7,4,FALSE))</f>
        <v>5020</v>
      </c>
      <c r="CX21" s="455"/>
      <c r="CY21" s="455"/>
      <c r="CZ21" s="455"/>
      <c r="DA21" s="455"/>
      <c r="DB21" s="455"/>
      <c r="DC21" s="455"/>
      <c r="DD21" s="455"/>
      <c r="DE21" s="455"/>
      <c r="DF21" s="456"/>
      <c r="DG21" s="457">
        <f aca="true" t="shared" si="5" ref="DG21:DG31">IF(CI21&lt;&gt;"",COUNTIF(BI$1:BI$65536,CI21),"")</f>
        <v>5</v>
      </c>
      <c r="DH21" s="458"/>
      <c r="DI21" s="458"/>
      <c r="DJ21" s="459"/>
      <c r="DK21" s="460">
        <f aca="true" t="shared" si="6" ref="DK21:DK35">IF(CI21="","",CW21*DG21)</f>
        <v>25100</v>
      </c>
      <c r="DL21" s="461"/>
      <c r="DM21" s="461"/>
      <c r="DN21" s="461"/>
      <c r="DO21" s="461"/>
      <c r="DP21" s="461"/>
      <c r="DQ21" s="461"/>
      <c r="DR21" s="461"/>
      <c r="DS21" s="461"/>
      <c r="DT21" s="461"/>
      <c r="DU21" s="461"/>
      <c r="DV21" s="462"/>
      <c r="DW21" s="460">
        <f aca="true" t="shared" si="7" ref="DW21:DW34">IF(CI21="","",DK21*0.1)</f>
        <v>2510</v>
      </c>
      <c r="DX21" s="461"/>
      <c r="DY21" s="461"/>
      <c r="DZ21" s="461"/>
      <c r="EA21" s="461"/>
      <c r="EB21" s="461"/>
      <c r="EC21" s="461"/>
      <c r="ED21" s="461"/>
      <c r="EE21" s="461"/>
      <c r="EF21" s="461"/>
      <c r="EG21" s="461"/>
      <c r="EH21" s="462"/>
      <c r="EI21" s="445"/>
      <c r="EJ21" s="274"/>
      <c r="EK21" s="446"/>
      <c r="EL21" s="447"/>
      <c r="EN21" s="21">
        <f>IF(ISERROR(VLOOKUP(CI21,'単価設定'!$H$3:$L$7,5,FALSE)),"",VLOOKUP(CI21,'単価設定'!$H$3:$L$7,5,FALSE)*DG21)</f>
        <v>5</v>
      </c>
      <c r="EO21" s="28">
        <f t="shared" si="3"/>
        <v>0</v>
      </c>
    </row>
    <row r="22" spans="1:145" ht="18" customHeight="1">
      <c r="A22" s="375"/>
      <c r="B22" s="376"/>
      <c r="C22" s="376"/>
      <c r="D22" s="377">
        <f>IF(A22&lt;&gt;"",TEXT(DATE(YEAR('請求書'!$D$20),MONTH('請求書'!$D$20),$A22),"AAA"),"")</f>
      </c>
      <c r="E22" s="378"/>
      <c r="F22" s="379"/>
      <c r="G22" s="341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3">
        <f t="shared" si="1"/>
        <v>0</v>
      </c>
      <c r="T22" s="344"/>
      <c r="U22" s="344"/>
      <c r="V22" s="344"/>
      <c r="W22" s="345"/>
      <c r="X22" s="346"/>
      <c r="Y22" s="346"/>
      <c r="Z22" s="346"/>
      <c r="AA22" s="346"/>
      <c r="AB22" s="346"/>
      <c r="AC22" s="346"/>
      <c r="AD22" s="346"/>
      <c r="AE22" s="347"/>
      <c r="AF22" s="346"/>
      <c r="AG22" s="346"/>
      <c r="AH22" s="346"/>
      <c r="AI22" s="380"/>
      <c r="AJ22" s="381"/>
      <c r="AK22" s="382"/>
      <c r="AL22" s="382"/>
      <c r="AM22" s="382"/>
      <c r="AN22" s="383"/>
      <c r="AO22" s="392"/>
      <c r="AP22" s="393"/>
      <c r="AQ22" s="393"/>
      <c r="AR22" s="393"/>
      <c r="AS22" s="393"/>
      <c r="AT22" s="393"/>
      <c r="AU22" s="393"/>
      <c r="AV22" s="393"/>
      <c r="AW22" s="393"/>
      <c r="AX22" s="393"/>
      <c r="AY22" s="393"/>
      <c r="AZ22" s="393"/>
      <c r="BA22" s="393"/>
      <c r="BB22" s="393"/>
      <c r="BC22" s="393"/>
      <c r="BD22" s="393"/>
      <c r="BE22" s="393"/>
      <c r="BF22" s="393"/>
      <c r="BG22" s="394"/>
      <c r="BH22" s="28">
        <f t="shared" si="2"/>
      </c>
      <c r="BI22" s="28">
        <f>IF(ISERROR(VLOOKUP(BH22,'単価設定'!$G$3:$K$7,2,FALSE)),"",VLOOKUP(BH22,'単価設定'!$G$3:$K$7,2,FALSE))</f>
      </c>
      <c r="BJ22" s="26">
        <f>IF(BI22&lt;&gt;"",IF(COUNTIF(BI$12:BI22,BI22)=1,ROW(),""),"")</f>
      </c>
      <c r="BK22" s="26">
        <f t="shared" si="0"/>
      </c>
      <c r="BO22" s="439"/>
      <c r="BP22" s="440"/>
      <c r="BQ22" s="441"/>
      <c r="BR22" s="448">
        <f>IF(ISERROR(VLOOKUP(CI22,'単価設定'!$H$3:$K$7,2,FALSE)),"",VLOOKUP(CI22,'単価設定'!$H$3:$K$7,2,FALSE))</f>
      </c>
      <c r="BS22" s="449"/>
      <c r="BT22" s="449"/>
      <c r="BU22" s="449"/>
      <c r="BV22" s="449"/>
      <c r="BW22" s="449"/>
      <c r="BX22" s="449"/>
      <c r="BY22" s="449"/>
      <c r="BZ22" s="449"/>
      <c r="CA22" s="449"/>
      <c r="CB22" s="449"/>
      <c r="CC22" s="449"/>
      <c r="CD22" s="449"/>
      <c r="CE22" s="449"/>
      <c r="CF22" s="449"/>
      <c r="CG22" s="449"/>
      <c r="CH22" s="450"/>
      <c r="CI22" s="451">
        <f t="shared" si="4"/>
      </c>
      <c r="CJ22" s="452"/>
      <c r="CK22" s="452"/>
      <c r="CL22" s="452"/>
      <c r="CM22" s="452"/>
      <c r="CN22" s="452"/>
      <c r="CO22" s="452"/>
      <c r="CP22" s="452"/>
      <c r="CQ22" s="452"/>
      <c r="CR22" s="452"/>
      <c r="CS22" s="452"/>
      <c r="CT22" s="452"/>
      <c r="CU22" s="452"/>
      <c r="CV22" s="453"/>
      <c r="CW22" s="454">
        <f>IF(ISERROR(VLOOKUP(CI22,'単価設定'!$H$3:$K$7,4,FALSE)),"",VLOOKUP(CI22,'単価設定'!$H$3:$K$7,4,FALSE))</f>
      </c>
      <c r="CX22" s="455"/>
      <c r="CY22" s="455"/>
      <c r="CZ22" s="455"/>
      <c r="DA22" s="455"/>
      <c r="DB22" s="455"/>
      <c r="DC22" s="455"/>
      <c r="DD22" s="455"/>
      <c r="DE22" s="455"/>
      <c r="DF22" s="456"/>
      <c r="DG22" s="457">
        <f t="shared" si="5"/>
      </c>
      <c r="DH22" s="458"/>
      <c r="DI22" s="458"/>
      <c r="DJ22" s="459"/>
      <c r="DK22" s="460">
        <f t="shared" si="6"/>
      </c>
      <c r="DL22" s="461"/>
      <c r="DM22" s="461"/>
      <c r="DN22" s="461"/>
      <c r="DO22" s="461"/>
      <c r="DP22" s="461"/>
      <c r="DQ22" s="461"/>
      <c r="DR22" s="461"/>
      <c r="DS22" s="461"/>
      <c r="DT22" s="461"/>
      <c r="DU22" s="461"/>
      <c r="DV22" s="462"/>
      <c r="DW22" s="460">
        <f t="shared" si="7"/>
      </c>
      <c r="DX22" s="461"/>
      <c r="DY22" s="461"/>
      <c r="DZ22" s="461"/>
      <c r="EA22" s="461"/>
      <c r="EB22" s="461"/>
      <c r="EC22" s="461"/>
      <c r="ED22" s="461"/>
      <c r="EE22" s="461"/>
      <c r="EF22" s="461"/>
      <c r="EG22" s="461"/>
      <c r="EH22" s="462"/>
      <c r="EI22" s="445"/>
      <c r="EJ22" s="274"/>
      <c r="EK22" s="446"/>
      <c r="EL22" s="447"/>
      <c r="EN22" s="21">
        <f>IF(ISERROR(VLOOKUP(CI22,'単価設定'!$H$3:$L$7,5,FALSE)),"",VLOOKUP(CI22,'単価設定'!$H$3:$L$7,5,FALSE)*DG22)</f>
      </c>
      <c r="EO22" s="28">
        <f t="shared" si="3"/>
        <v>0</v>
      </c>
    </row>
    <row r="23" spans="1:145" ht="18" customHeight="1">
      <c r="A23" s="375"/>
      <c r="B23" s="376"/>
      <c r="C23" s="376"/>
      <c r="D23" s="377">
        <f>IF(A23&lt;&gt;"",TEXT(DATE(YEAR('請求書'!$D$20),MONTH('請求書'!$D$20),$A23),"AAA"),"")</f>
      </c>
      <c r="E23" s="378"/>
      <c r="F23" s="379"/>
      <c r="G23" s="341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3">
        <f t="shared" si="1"/>
        <v>0</v>
      </c>
      <c r="T23" s="344"/>
      <c r="U23" s="344"/>
      <c r="V23" s="344"/>
      <c r="W23" s="345"/>
      <c r="X23" s="346"/>
      <c r="Y23" s="346"/>
      <c r="Z23" s="346"/>
      <c r="AA23" s="346"/>
      <c r="AB23" s="346"/>
      <c r="AC23" s="346"/>
      <c r="AD23" s="346"/>
      <c r="AE23" s="347"/>
      <c r="AF23" s="346"/>
      <c r="AG23" s="346"/>
      <c r="AH23" s="346"/>
      <c r="AI23" s="380"/>
      <c r="AJ23" s="381"/>
      <c r="AK23" s="382"/>
      <c r="AL23" s="382"/>
      <c r="AM23" s="382"/>
      <c r="AN23" s="383"/>
      <c r="AO23" s="392"/>
      <c r="AP23" s="393"/>
      <c r="AQ23" s="393"/>
      <c r="AR23" s="393"/>
      <c r="AS23" s="393"/>
      <c r="AT23" s="393"/>
      <c r="AU23" s="393"/>
      <c r="AV23" s="393"/>
      <c r="AW23" s="393"/>
      <c r="AX23" s="393"/>
      <c r="AY23" s="393"/>
      <c r="AZ23" s="393"/>
      <c r="BA23" s="393"/>
      <c r="BB23" s="393"/>
      <c r="BC23" s="393"/>
      <c r="BD23" s="393"/>
      <c r="BE23" s="393"/>
      <c r="BF23" s="393"/>
      <c r="BG23" s="394"/>
      <c r="BH23" s="28">
        <f t="shared" si="2"/>
      </c>
      <c r="BI23" s="28">
        <f>IF(ISERROR(VLOOKUP(BH23,'単価設定'!$G$3:$K$7,2,FALSE)),"",VLOOKUP(BH23,'単価設定'!$G$3:$K$7,2,FALSE))</f>
      </c>
      <c r="BJ23" s="26">
        <f>IF(BI23&lt;&gt;"",IF(COUNTIF(BI$12:BI23,BI23)=1,ROW(),""),"")</f>
      </c>
      <c r="BK23" s="26">
        <f t="shared" si="0"/>
      </c>
      <c r="BO23" s="439"/>
      <c r="BP23" s="440"/>
      <c r="BQ23" s="441"/>
      <c r="BR23" s="448">
        <f>IF(ISERROR(VLOOKUP(CI23,'単価設定'!$H$3:$K$7,2,FALSE)),"",VLOOKUP(CI23,'単価設定'!$H$3:$K$7,2,FALSE))</f>
      </c>
      <c r="BS23" s="449"/>
      <c r="BT23" s="449"/>
      <c r="BU23" s="449"/>
      <c r="BV23" s="449"/>
      <c r="BW23" s="449"/>
      <c r="BX23" s="449"/>
      <c r="BY23" s="449"/>
      <c r="BZ23" s="449"/>
      <c r="CA23" s="449"/>
      <c r="CB23" s="449"/>
      <c r="CC23" s="449"/>
      <c r="CD23" s="449"/>
      <c r="CE23" s="449"/>
      <c r="CF23" s="449"/>
      <c r="CG23" s="449"/>
      <c r="CH23" s="450"/>
      <c r="CI23" s="451">
        <f t="shared" si="4"/>
      </c>
      <c r="CJ23" s="452"/>
      <c r="CK23" s="452"/>
      <c r="CL23" s="452"/>
      <c r="CM23" s="452"/>
      <c r="CN23" s="452"/>
      <c r="CO23" s="452"/>
      <c r="CP23" s="452"/>
      <c r="CQ23" s="452"/>
      <c r="CR23" s="452"/>
      <c r="CS23" s="452"/>
      <c r="CT23" s="452"/>
      <c r="CU23" s="452"/>
      <c r="CV23" s="453"/>
      <c r="CW23" s="454">
        <f>IF(ISERROR(VLOOKUP(CI23,'単価設定'!$H$3:$K$7,4,FALSE)),"",VLOOKUP(CI23,'単価設定'!$H$3:$K$7,4,FALSE))</f>
      </c>
      <c r="CX23" s="455"/>
      <c r="CY23" s="455"/>
      <c r="CZ23" s="455"/>
      <c r="DA23" s="455"/>
      <c r="DB23" s="455"/>
      <c r="DC23" s="455"/>
      <c r="DD23" s="455"/>
      <c r="DE23" s="455"/>
      <c r="DF23" s="456"/>
      <c r="DG23" s="457">
        <f t="shared" si="5"/>
      </c>
      <c r="DH23" s="458"/>
      <c r="DI23" s="458"/>
      <c r="DJ23" s="459"/>
      <c r="DK23" s="460">
        <f t="shared" si="6"/>
      </c>
      <c r="DL23" s="461"/>
      <c r="DM23" s="461"/>
      <c r="DN23" s="461"/>
      <c r="DO23" s="461"/>
      <c r="DP23" s="461"/>
      <c r="DQ23" s="461"/>
      <c r="DR23" s="461"/>
      <c r="DS23" s="461"/>
      <c r="DT23" s="461"/>
      <c r="DU23" s="461"/>
      <c r="DV23" s="462"/>
      <c r="DW23" s="460">
        <f t="shared" si="7"/>
      </c>
      <c r="DX23" s="461"/>
      <c r="DY23" s="461"/>
      <c r="DZ23" s="461"/>
      <c r="EA23" s="461"/>
      <c r="EB23" s="461"/>
      <c r="EC23" s="461"/>
      <c r="ED23" s="461"/>
      <c r="EE23" s="461"/>
      <c r="EF23" s="461"/>
      <c r="EG23" s="461"/>
      <c r="EH23" s="462"/>
      <c r="EI23" s="445"/>
      <c r="EJ23" s="274"/>
      <c r="EK23" s="446"/>
      <c r="EL23" s="447"/>
      <c r="EN23" s="21">
        <f>IF(ISERROR(VLOOKUP(CI23,'単価設定'!$H$3:$L$7,5,FALSE)),"",VLOOKUP(CI23,'単価設定'!$H$3:$L$7,5,FALSE)*DG23)</f>
      </c>
      <c r="EO23" s="28">
        <f t="shared" si="3"/>
        <v>0</v>
      </c>
    </row>
    <row r="24" spans="1:145" ht="18" customHeight="1">
      <c r="A24" s="375"/>
      <c r="B24" s="376"/>
      <c r="C24" s="376"/>
      <c r="D24" s="377">
        <f>IF(A24&lt;&gt;"",TEXT(DATE(YEAR('請求書'!$D$20),MONTH('請求書'!$D$20),$A24),"AAA"),"")</f>
      </c>
      <c r="E24" s="378"/>
      <c r="F24" s="379"/>
      <c r="G24" s="341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3">
        <f t="shared" si="1"/>
        <v>0</v>
      </c>
      <c r="T24" s="344"/>
      <c r="U24" s="344"/>
      <c r="V24" s="344"/>
      <c r="W24" s="345"/>
      <c r="X24" s="346"/>
      <c r="Y24" s="346"/>
      <c r="Z24" s="346"/>
      <c r="AA24" s="346"/>
      <c r="AB24" s="346"/>
      <c r="AC24" s="346"/>
      <c r="AD24" s="346"/>
      <c r="AE24" s="347"/>
      <c r="AF24" s="346"/>
      <c r="AG24" s="346"/>
      <c r="AH24" s="346"/>
      <c r="AI24" s="380"/>
      <c r="AJ24" s="381"/>
      <c r="AK24" s="382"/>
      <c r="AL24" s="382"/>
      <c r="AM24" s="382"/>
      <c r="AN24" s="383"/>
      <c r="AO24" s="392"/>
      <c r="AP24" s="393"/>
      <c r="AQ24" s="393"/>
      <c r="AR24" s="393"/>
      <c r="AS24" s="393"/>
      <c r="AT24" s="393"/>
      <c r="AU24" s="393"/>
      <c r="AV24" s="393"/>
      <c r="AW24" s="393"/>
      <c r="AX24" s="393"/>
      <c r="AY24" s="393"/>
      <c r="AZ24" s="393"/>
      <c r="BA24" s="393"/>
      <c r="BB24" s="393"/>
      <c r="BC24" s="393"/>
      <c r="BD24" s="393"/>
      <c r="BE24" s="393"/>
      <c r="BF24" s="393"/>
      <c r="BG24" s="394"/>
      <c r="BH24" s="28">
        <f t="shared" si="2"/>
      </c>
      <c r="BI24" s="28">
        <f>IF(ISERROR(VLOOKUP(BH24,'単価設定'!$G$3:$K$7,2,FALSE)),"",VLOOKUP(BH24,'単価設定'!$G$3:$K$7,2,FALSE))</f>
      </c>
      <c r="BJ24" s="26">
        <f>IF(BI24&lt;&gt;"",IF(COUNTIF(BI$12:BI24,BI24)=1,ROW(),""),"")</f>
      </c>
      <c r="BK24" s="26">
        <f t="shared" si="0"/>
      </c>
      <c r="BO24" s="439"/>
      <c r="BP24" s="440"/>
      <c r="BQ24" s="441"/>
      <c r="BR24" s="448">
        <f>IF(ISERROR(VLOOKUP(CI24,'単価設定'!$H$3:$K$7,2,FALSE)),"",VLOOKUP(CI24,'単価設定'!$H$3:$K$7,2,FALSE))</f>
      </c>
      <c r="BS24" s="449"/>
      <c r="BT24" s="449"/>
      <c r="BU24" s="449"/>
      <c r="BV24" s="449"/>
      <c r="BW24" s="449"/>
      <c r="BX24" s="449"/>
      <c r="BY24" s="449"/>
      <c r="BZ24" s="449"/>
      <c r="CA24" s="449"/>
      <c r="CB24" s="449"/>
      <c r="CC24" s="449"/>
      <c r="CD24" s="449"/>
      <c r="CE24" s="449"/>
      <c r="CF24" s="449"/>
      <c r="CG24" s="449"/>
      <c r="CH24" s="450"/>
      <c r="CI24" s="451">
        <f t="shared" si="4"/>
      </c>
      <c r="CJ24" s="452"/>
      <c r="CK24" s="452"/>
      <c r="CL24" s="452"/>
      <c r="CM24" s="452"/>
      <c r="CN24" s="452"/>
      <c r="CO24" s="452"/>
      <c r="CP24" s="452"/>
      <c r="CQ24" s="452"/>
      <c r="CR24" s="452"/>
      <c r="CS24" s="452"/>
      <c r="CT24" s="452"/>
      <c r="CU24" s="452"/>
      <c r="CV24" s="453"/>
      <c r="CW24" s="454">
        <f>IF(ISERROR(VLOOKUP(CI24,'単価設定'!$H$3:$K$7,4,FALSE)),"",VLOOKUP(CI24,'単価設定'!$H$3:$K$7,4,FALSE))</f>
      </c>
      <c r="CX24" s="455"/>
      <c r="CY24" s="455"/>
      <c r="CZ24" s="455"/>
      <c r="DA24" s="455"/>
      <c r="DB24" s="455"/>
      <c r="DC24" s="455"/>
      <c r="DD24" s="455"/>
      <c r="DE24" s="455"/>
      <c r="DF24" s="456"/>
      <c r="DG24" s="457">
        <f t="shared" si="5"/>
      </c>
      <c r="DH24" s="458"/>
      <c r="DI24" s="458"/>
      <c r="DJ24" s="459"/>
      <c r="DK24" s="460">
        <f t="shared" si="6"/>
      </c>
      <c r="DL24" s="461"/>
      <c r="DM24" s="461"/>
      <c r="DN24" s="461"/>
      <c r="DO24" s="461"/>
      <c r="DP24" s="461"/>
      <c r="DQ24" s="461"/>
      <c r="DR24" s="461"/>
      <c r="DS24" s="461"/>
      <c r="DT24" s="461"/>
      <c r="DU24" s="461"/>
      <c r="DV24" s="462"/>
      <c r="DW24" s="460">
        <f t="shared" si="7"/>
      </c>
      <c r="DX24" s="461"/>
      <c r="DY24" s="461"/>
      <c r="DZ24" s="461"/>
      <c r="EA24" s="461"/>
      <c r="EB24" s="461"/>
      <c r="EC24" s="461"/>
      <c r="ED24" s="461"/>
      <c r="EE24" s="461"/>
      <c r="EF24" s="461"/>
      <c r="EG24" s="461"/>
      <c r="EH24" s="462"/>
      <c r="EI24" s="445"/>
      <c r="EJ24" s="274"/>
      <c r="EK24" s="446"/>
      <c r="EL24" s="447"/>
      <c r="EM24" s="262"/>
      <c r="EN24" s="262"/>
      <c r="EO24" s="28">
        <f t="shared" si="3"/>
        <v>0</v>
      </c>
    </row>
    <row r="25" spans="1:145" ht="18" customHeight="1">
      <c r="A25" s="375"/>
      <c r="B25" s="376"/>
      <c r="C25" s="376"/>
      <c r="D25" s="377">
        <f>IF(A25&lt;&gt;"",TEXT(DATE(YEAR('請求書'!$D$20),MONTH('請求書'!$D$20),$A25),"AAA"),"")</f>
      </c>
      <c r="E25" s="378"/>
      <c r="F25" s="379"/>
      <c r="G25" s="341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3">
        <f t="shared" si="1"/>
        <v>0</v>
      </c>
      <c r="T25" s="344"/>
      <c r="U25" s="344"/>
      <c r="V25" s="344"/>
      <c r="W25" s="345"/>
      <c r="X25" s="346"/>
      <c r="Y25" s="346"/>
      <c r="Z25" s="346"/>
      <c r="AA25" s="346"/>
      <c r="AB25" s="346"/>
      <c r="AC25" s="346"/>
      <c r="AD25" s="346"/>
      <c r="AE25" s="347"/>
      <c r="AF25" s="346"/>
      <c r="AG25" s="346"/>
      <c r="AH25" s="346"/>
      <c r="AI25" s="380"/>
      <c r="AJ25" s="381"/>
      <c r="AK25" s="382"/>
      <c r="AL25" s="382"/>
      <c r="AM25" s="382"/>
      <c r="AN25" s="383"/>
      <c r="AO25" s="392"/>
      <c r="AP25" s="393"/>
      <c r="AQ25" s="393"/>
      <c r="AR25" s="393"/>
      <c r="AS25" s="393"/>
      <c r="AT25" s="393"/>
      <c r="AU25" s="393"/>
      <c r="AV25" s="393"/>
      <c r="AW25" s="393"/>
      <c r="AX25" s="393"/>
      <c r="AY25" s="393"/>
      <c r="AZ25" s="393"/>
      <c r="BA25" s="393"/>
      <c r="BB25" s="393"/>
      <c r="BC25" s="393"/>
      <c r="BD25" s="393"/>
      <c r="BE25" s="393"/>
      <c r="BF25" s="393"/>
      <c r="BG25" s="394"/>
      <c r="BH25" s="28">
        <f t="shared" si="2"/>
      </c>
      <c r="BI25" s="28">
        <f>IF(ISERROR(VLOOKUP(BH25,'単価設定'!$G$3:$K$7,2,FALSE)),"",VLOOKUP(BH25,'単価設定'!$G$3:$K$7,2,FALSE))</f>
      </c>
      <c r="BJ25" s="26">
        <f>IF(BI25&lt;&gt;"",IF(COUNTIF(BI$12:BI25,BI25)=1,ROW(),""),"")</f>
      </c>
      <c r="BK25" s="26">
        <f t="shared" si="0"/>
      </c>
      <c r="BO25" s="439"/>
      <c r="BP25" s="440"/>
      <c r="BQ25" s="441"/>
      <c r="BR25" s="448">
        <f>IF(ISERROR(VLOOKUP(CI25,'単価設定'!$H$3:$K$7,2,FALSE)),"",VLOOKUP(CI25,'単価設定'!$H$3:$K$7,2,FALSE))</f>
      </c>
      <c r="BS25" s="449"/>
      <c r="BT25" s="449"/>
      <c r="BU25" s="449"/>
      <c r="BV25" s="449"/>
      <c r="BW25" s="449"/>
      <c r="BX25" s="449"/>
      <c r="BY25" s="449"/>
      <c r="BZ25" s="449"/>
      <c r="CA25" s="449"/>
      <c r="CB25" s="449"/>
      <c r="CC25" s="449"/>
      <c r="CD25" s="449"/>
      <c r="CE25" s="449"/>
      <c r="CF25" s="449"/>
      <c r="CG25" s="449"/>
      <c r="CH25" s="450"/>
      <c r="CI25" s="451">
        <f t="shared" si="4"/>
      </c>
      <c r="CJ25" s="452"/>
      <c r="CK25" s="452"/>
      <c r="CL25" s="452"/>
      <c r="CM25" s="452"/>
      <c r="CN25" s="452"/>
      <c r="CO25" s="452"/>
      <c r="CP25" s="452"/>
      <c r="CQ25" s="452"/>
      <c r="CR25" s="452"/>
      <c r="CS25" s="452"/>
      <c r="CT25" s="452"/>
      <c r="CU25" s="452"/>
      <c r="CV25" s="453"/>
      <c r="CW25" s="454">
        <f>IF(ISERROR(VLOOKUP(CI25,'単価設定'!$H$3:$K$7,4,FALSE)),"",VLOOKUP(CI25,'単価設定'!$H$3:$K$7,4,FALSE))</f>
      </c>
      <c r="CX25" s="455"/>
      <c r="CY25" s="455"/>
      <c r="CZ25" s="455"/>
      <c r="DA25" s="455"/>
      <c r="DB25" s="455"/>
      <c r="DC25" s="455"/>
      <c r="DD25" s="455"/>
      <c r="DE25" s="455"/>
      <c r="DF25" s="456"/>
      <c r="DG25" s="457">
        <f t="shared" si="5"/>
      </c>
      <c r="DH25" s="458"/>
      <c r="DI25" s="458"/>
      <c r="DJ25" s="459"/>
      <c r="DK25" s="460">
        <f t="shared" si="6"/>
      </c>
      <c r="DL25" s="461"/>
      <c r="DM25" s="461"/>
      <c r="DN25" s="461"/>
      <c r="DO25" s="461"/>
      <c r="DP25" s="461"/>
      <c r="DQ25" s="461"/>
      <c r="DR25" s="461"/>
      <c r="DS25" s="461"/>
      <c r="DT25" s="461"/>
      <c r="DU25" s="461"/>
      <c r="DV25" s="462"/>
      <c r="DW25" s="460">
        <f t="shared" si="7"/>
      </c>
      <c r="DX25" s="461"/>
      <c r="DY25" s="461"/>
      <c r="DZ25" s="461"/>
      <c r="EA25" s="461"/>
      <c r="EB25" s="461"/>
      <c r="EC25" s="461"/>
      <c r="ED25" s="461"/>
      <c r="EE25" s="461"/>
      <c r="EF25" s="461"/>
      <c r="EG25" s="461"/>
      <c r="EH25" s="462"/>
      <c r="EI25" s="445"/>
      <c r="EJ25" s="274"/>
      <c r="EK25" s="446"/>
      <c r="EL25" s="447"/>
      <c r="EN25" s="21">
        <f>IF(ISERROR(VLOOKUP(CI25,'単価設定'!$H$3:$L$7,5,FALSE)),"",VLOOKUP(CI25,'単価設定'!$H$3:$L$7,5,FALSE)*DG25)</f>
      </c>
      <c r="EO25" s="28">
        <f t="shared" si="3"/>
        <v>0</v>
      </c>
    </row>
    <row r="26" spans="1:145" ht="18" customHeight="1">
      <c r="A26" s="375"/>
      <c r="B26" s="376"/>
      <c r="C26" s="376"/>
      <c r="D26" s="377">
        <f>IF(A26&lt;&gt;"",TEXT(DATE(YEAR('請求書'!$D$20),MONTH('請求書'!$D$20),$A26),"AAA"),"")</f>
      </c>
      <c r="E26" s="378"/>
      <c r="F26" s="379"/>
      <c r="G26" s="341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3">
        <f t="shared" si="1"/>
        <v>0</v>
      </c>
      <c r="T26" s="344"/>
      <c r="U26" s="344"/>
      <c r="V26" s="344"/>
      <c r="W26" s="345"/>
      <c r="X26" s="346"/>
      <c r="Y26" s="346"/>
      <c r="Z26" s="346"/>
      <c r="AA26" s="346"/>
      <c r="AB26" s="346"/>
      <c r="AC26" s="346"/>
      <c r="AD26" s="346"/>
      <c r="AE26" s="347"/>
      <c r="AF26" s="346"/>
      <c r="AG26" s="346"/>
      <c r="AH26" s="346"/>
      <c r="AI26" s="380"/>
      <c r="AJ26" s="381"/>
      <c r="AK26" s="382"/>
      <c r="AL26" s="382"/>
      <c r="AM26" s="382"/>
      <c r="AN26" s="383"/>
      <c r="AO26" s="392"/>
      <c r="AP26" s="393"/>
      <c r="AQ26" s="393"/>
      <c r="AR26" s="393"/>
      <c r="AS26" s="393"/>
      <c r="AT26" s="393"/>
      <c r="AU26" s="393"/>
      <c r="AV26" s="393"/>
      <c r="AW26" s="393"/>
      <c r="AX26" s="393"/>
      <c r="AY26" s="393"/>
      <c r="AZ26" s="393"/>
      <c r="BA26" s="393"/>
      <c r="BB26" s="393"/>
      <c r="BC26" s="393"/>
      <c r="BD26" s="393"/>
      <c r="BE26" s="393"/>
      <c r="BF26" s="393"/>
      <c r="BG26" s="394"/>
      <c r="BH26" s="28">
        <f t="shared" si="2"/>
      </c>
      <c r="BI26" s="28">
        <f>IF(ISERROR(VLOOKUP(BH26,'単価設定'!$G$3:$K$7,2,FALSE)),"",VLOOKUP(BH26,'単価設定'!$G$3:$K$7,2,FALSE))</f>
      </c>
      <c r="BJ26" s="26">
        <f>IF(BI26&lt;&gt;"",IF(COUNTIF(BI$12:BI26,BI26)=1,ROW(),""),"")</f>
      </c>
      <c r="BK26" s="26">
        <f t="shared" si="0"/>
      </c>
      <c r="BO26" s="439"/>
      <c r="BP26" s="440"/>
      <c r="BQ26" s="441"/>
      <c r="BR26" s="448">
        <f>IF(ISERROR(VLOOKUP(CI26,'単価設定'!$H$3:$K$7,2,FALSE)),"",VLOOKUP(CI26,'単価設定'!$H$3:$K$7,2,FALSE))</f>
      </c>
      <c r="BS26" s="449"/>
      <c r="BT26" s="449"/>
      <c r="BU26" s="449"/>
      <c r="BV26" s="449"/>
      <c r="BW26" s="449"/>
      <c r="BX26" s="449"/>
      <c r="BY26" s="449"/>
      <c r="BZ26" s="449"/>
      <c r="CA26" s="449"/>
      <c r="CB26" s="449"/>
      <c r="CC26" s="449"/>
      <c r="CD26" s="449"/>
      <c r="CE26" s="449"/>
      <c r="CF26" s="449"/>
      <c r="CG26" s="449"/>
      <c r="CH26" s="450"/>
      <c r="CI26" s="451">
        <f t="shared" si="4"/>
      </c>
      <c r="CJ26" s="452"/>
      <c r="CK26" s="452"/>
      <c r="CL26" s="452"/>
      <c r="CM26" s="452"/>
      <c r="CN26" s="452"/>
      <c r="CO26" s="452"/>
      <c r="CP26" s="452"/>
      <c r="CQ26" s="452"/>
      <c r="CR26" s="452"/>
      <c r="CS26" s="452"/>
      <c r="CT26" s="452"/>
      <c r="CU26" s="452"/>
      <c r="CV26" s="453"/>
      <c r="CW26" s="454">
        <f>IF(ISERROR(VLOOKUP(CI26,'単価設定'!$H$3:$K$7,4,FALSE)),"",VLOOKUP(CI26,'単価設定'!$H$3:$K$7,4,FALSE))</f>
      </c>
      <c r="CX26" s="455"/>
      <c r="CY26" s="455"/>
      <c r="CZ26" s="455"/>
      <c r="DA26" s="455"/>
      <c r="DB26" s="455"/>
      <c r="DC26" s="455"/>
      <c r="DD26" s="455"/>
      <c r="DE26" s="455"/>
      <c r="DF26" s="456"/>
      <c r="DG26" s="457">
        <f t="shared" si="5"/>
      </c>
      <c r="DH26" s="458"/>
      <c r="DI26" s="458"/>
      <c r="DJ26" s="459"/>
      <c r="DK26" s="460">
        <f t="shared" si="6"/>
      </c>
      <c r="DL26" s="461"/>
      <c r="DM26" s="461"/>
      <c r="DN26" s="461"/>
      <c r="DO26" s="461"/>
      <c r="DP26" s="461"/>
      <c r="DQ26" s="461"/>
      <c r="DR26" s="461"/>
      <c r="DS26" s="461"/>
      <c r="DT26" s="461"/>
      <c r="DU26" s="461"/>
      <c r="DV26" s="462"/>
      <c r="DW26" s="460">
        <f t="shared" si="7"/>
      </c>
      <c r="DX26" s="461"/>
      <c r="DY26" s="461"/>
      <c r="DZ26" s="461"/>
      <c r="EA26" s="461"/>
      <c r="EB26" s="461"/>
      <c r="EC26" s="461"/>
      <c r="ED26" s="461"/>
      <c r="EE26" s="461"/>
      <c r="EF26" s="461"/>
      <c r="EG26" s="461"/>
      <c r="EH26" s="462"/>
      <c r="EI26" s="445"/>
      <c r="EJ26" s="274"/>
      <c r="EK26" s="446"/>
      <c r="EL26" s="447"/>
      <c r="EN26" s="21">
        <f>IF(ISERROR(VLOOKUP(CI26,'単価設定'!$H$3:$L$7,5,FALSE)),"",VLOOKUP(CI26,'単価設定'!$H$3:$L$7,5,FALSE)*DG26)</f>
      </c>
      <c r="EO26" s="28">
        <f t="shared" si="3"/>
        <v>0</v>
      </c>
    </row>
    <row r="27" spans="1:145" ht="18" customHeight="1">
      <c r="A27" s="375"/>
      <c r="B27" s="376"/>
      <c r="C27" s="376"/>
      <c r="D27" s="377">
        <f>IF(A27&lt;&gt;"",TEXT(DATE(YEAR('請求書'!$D$20),MONTH('請求書'!$D$20),$A27),"AAA"),"")</f>
      </c>
      <c r="E27" s="378"/>
      <c r="F27" s="379"/>
      <c r="G27" s="341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3">
        <f t="shared" si="1"/>
        <v>0</v>
      </c>
      <c r="T27" s="344"/>
      <c r="U27" s="344"/>
      <c r="V27" s="344"/>
      <c r="W27" s="345"/>
      <c r="X27" s="346"/>
      <c r="Y27" s="346"/>
      <c r="Z27" s="346"/>
      <c r="AA27" s="346"/>
      <c r="AB27" s="346"/>
      <c r="AC27" s="346"/>
      <c r="AD27" s="346"/>
      <c r="AE27" s="347"/>
      <c r="AF27" s="346"/>
      <c r="AG27" s="346"/>
      <c r="AH27" s="346"/>
      <c r="AI27" s="380"/>
      <c r="AJ27" s="381"/>
      <c r="AK27" s="382"/>
      <c r="AL27" s="382"/>
      <c r="AM27" s="382"/>
      <c r="AN27" s="383"/>
      <c r="AO27" s="392"/>
      <c r="AP27" s="393"/>
      <c r="AQ27" s="393"/>
      <c r="AR27" s="393"/>
      <c r="AS27" s="393"/>
      <c r="AT27" s="393"/>
      <c r="AU27" s="393"/>
      <c r="AV27" s="393"/>
      <c r="AW27" s="393"/>
      <c r="AX27" s="393"/>
      <c r="AY27" s="393"/>
      <c r="AZ27" s="393"/>
      <c r="BA27" s="393"/>
      <c r="BB27" s="393"/>
      <c r="BC27" s="393"/>
      <c r="BD27" s="393"/>
      <c r="BE27" s="393"/>
      <c r="BF27" s="393"/>
      <c r="BG27" s="394"/>
      <c r="BH27" s="28">
        <f t="shared" si="2"/>
      </c>
      <c r="BI27" s="28">
        <f>IF(ISERROR(VLOOKUP(BH27,'単価設定'!$G$3:$K$7,2,FALSE)),"",VLOOKUP(BH27,'単価設定'!$G$3:$K$7,2,FALSE))</f>
      </c>
      <c r="BJ27" s="26">
        <f>IF(BI27&lt;&gt;"",IF(COUNTIF(BI$12:BI27,BI27)=1,ROW(),""),"")</f>
      </c>
      <c r="BK27" s="26">
        <f t="shared" si="0"/>
      </c>
      <c r="BO27" s="439"/>
      <c r="BP27" s="440"/>
      <c r="BQ27" s="441"/>
      <c r="BR27" s="448">
        <f>IF(ISERROR(VLOOKUP(CI27,'単価設定'!$H$3:$K$7,2,FALSE)),"",VLOOKUP(CI27,'単価設定'!$H$3:$K$7,2,FALSE))</f>
      </c>
      <c r="BS27" s="449"/>
      <c r="BT27" s="449"/>
      <c r="BU27" s="449"/>
      <c r="BV27" s="449"/>
      <c r="BW27" s="449"/>
      <c r="BX27" s="449"/>
      <c r="BY27" s="449"/>
      <c r="BZ27" s="449"/>
      <c r="CA27" s="449"/>
      <c r="CB27" s="449"/>
      <c r="CC27" s="449"/>
      <c r="CD27" s="449"/>
      <c r="CE27" s="449"/>
      <c r="CF27" s="449"/>
      <c r="CG27" s="449"/>
      <c r="CH27" s="450"/>
      <c r="CI27" s="451">
        <f t="shared" si="4"/>
      </c>
      <c r="CJ27" s="452"/>
      <c r="CK27" s="452"/>
      <c r="CL27" s="452"/>
      <c r="CM27" s="452"/>
      <c r="CN27" s="452"/>
      <c r="CO27" s="452"/>
      <c r="CP27" s="452"/>
      <c r="CQ27" s="452"/>
      <c r="CR27" s="452"/>
      <c r="CS27" s="452"/>
      <c r="CT27" s="452"/>
      <c r="CU27" s="452"/>
      <c r="CV27" s="453"/>
      <c r="CW27" s="454">
        <f>IF(ISERROR(VLOOKUP(CI27,'単価設定'!$H$3:$K$7,4,FALSE)),"",VLOOKUP(CI27,'単価設定'!$H$3:$K$7,4,FALSE))</f>
      </c>
      <c r="CX27" s="455"/>
      <c r="CY27" s="455"/>
      <c r="CZ27" s="455"/>
      <c r="DA27" s="455"/>
      <c r="DB27" s="455"/>
      <c r="DC27" s="455"/>
      <c r="DD27" s="455"/>
      <c r="DE27" s="455"/>
      <c r="DF27" s="456"/>
      <c r="DG27" s="457">
        <f t="shared" si="5"/>
      </c>
      <c r="DH27" s="458"/>
      <c r="DI27" s="458"/>
      <c r="DJ27" s="459"/>
      <c r="DK27" s="460">
        <f t="shared" si="6"/>
      </c>
      <c r="DL27" s="461"/>
      <c r="DM27" s="461"/>
      <c r="DN27" s="461"/>
      <c r="DO27" s="461"/>
      <c r="DP27" s="461"/>
      <c r="DQ27" s="461"/>
      <c r="DR27" s="461"/>
      <c r="DS27" s="461"/>
      <c r="DT27" s="461"/>
      <c r="DU27" s="461"/>
      <c r="DV27" s="462"/>
      <c r="DW27" s="460">
        <f t="shared" si="7"/>
      </c>
      <c r="DX27" s="461"/>
      <c r="DY27" s="461"/>
      <c r="DZ27" s="461"/>
      <c r="EA27" s="461"/>
      <c r="EB27" s="461"/>
      <c r="EC27" s="461"/>
      <c r="ED27" s="461"/>
      <c r="EE27" s="461"/>
      <c r="EF27" s="461"/>
      <c r="EG27" s="461"/>
      <c r="EH27" s="462"/>
      <c r="EI27" s="445"/>
      <c r="EJ27" s="274"/>
      <c r="EK27" s="446"/>
      <c r="EL27" s="447"/>
      <c r="EN27" s="21">
        <f>IF(ISERROR(VLOOKUP(CI27,'単価設定'!$H$3:$L$7,5,FALSE)),"",VLOOKUP(CI27,'単価設定'!$H$3:$L$7,5,FALSE)*DG27)</f>
      </c>
      <c r="EO27" s="28">
        <f t="shared" si="3"/>
        <v>0</v>
      </c>
    </row>
    <row r="28" spans="1:145" ht="18" customHeight="1">
      <c r="A28" s="375"/>
      <c r="B28" s="376"/>
      <c r="C28" s="376"/>
      <c r="D28" s="377">
        <f>IF(A28&lt;&gt;"",TEXT(DATE(YEAR('請求書'!$D$20),MONTH('請求書'!$D$20),$A28),"AAA"),"")</f>
      </c>
      <c r="E28" s="378"/>
      <c r="F28" s="379"/>
      <c r="G28" s="341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3">
        <f t="shared" si="1"/>
        <v>0</v>
      </c>
      <c r="T28" s="344"/>
      <c r="U28" s="344"/>
      <c r="V28" s="344"/>
      <c r="W28" s="345"/>
      <c r="X28" s="346"/>
      <c r="Y28" s="346"/>
      <c r="Z28" s="346"/>
      <c r="AA28" s="346"/>
      <c r="AB28" s="346"/>
      <c r="AC28" s="346"/>
      <c r="AD28" s="346"/>
      <c r="AE28" s="347"/>
      <c r="AF28" s="346"/>
      <c r="AG28" s="346"/>
      <c r="AH28" s="346"/>
      <c r="AI28" s="380"/>
      <c r="AJ28" s="381"/>
      <c r="AK28" s="382"/>
      <c r="AL28" s="382"/>
      <c r="AM28" s="382"/>
      <c r="AN28" s="383"/>
      <c r="AO28" s="392"/>
      <c r="AP28" s="393"/>
      <c r="AQ28" s="393"/>
      <c r="AR28" s="393"/>
      <c r="AS28" s="393"/>
      <c r="AT28" s="393"/>
      <c r="AU28" s="393"/>
      <c r="AV28" s="393"/>
      <c r="AW28" s="393"/>
      <c r="AX28" s="393"/>
      <c r="AY28" s="393"/>
      <c r="AZ28" s="393"/>
      <c r="BA28" s="393"/>
      <c r="BB28" s="393"/>
      <c r="BC28" s="393"/>
      <c r="BD28" s="393"/>
      <c r="BE28" s="393"/>
      <c r="BF28" s="393"/>
      <c r="BG28" s="394"/>
      <c r="BH28" s="28">
        <f t="shared" si="2"/>
      </c>
      <c r="BI28" s="28">
        <f>IF(ISERROR(VLOOKUP(BH28,'単価設定'!$G$3:$K$7,2,FALSE)),"",VLOOKUP(BH28,'単価設定'!$G$3:$K$7,2,FALSE))</f>
      </c>
      <c r="BJ28" s="26">
        <f>IF(BI28&lt;&gt;"",IF(COUNTIF(BI$12:BI28,BI28)=1,ROW(),""),"")</f>
      </c>
      <c r="BK28" s="26">
        <f t="shared" si="0"/>
      </c>
      <c r="BO28" s="439"/>
      <c r="BP28" s="440"/>
      <c r="BQ28" s="441"/>
      <c r="BR28" s="448">
        <f>IF(ISERROR(VLOOKUP(CI28,'単価設定'!$H$3:$K$7,2,FALSE)),"",VLOOKUP(CI28,'単価設定'!$H$3:$K$7,2,FALSE))</f>
      </c>
      <c r="BS28" s="449"/>
      <c r="BT28" s="449"/>
      <c r="BU28" s="449"/>
      <c r="BV28" s="449"/>
      <c r="BW28" s="449"/>
      <c r="BX28" s="449"/>
      <c r="BY28" s="449"/>
      <c r="BZ28" s="449"/>
      <c r="CA28" s="449"/>
      <c r="CB28" s="449"/>
      <c r="CC28" s="449"/>
      <c r="CD28" s="449"/>
      <c r="CE28" s="449"/>
      <c r="CF28" s="449"/>
      <c r="CG28" s="449"/>
      <c r="CH28" s="450"/>
      <c r="CI28" s="451">
        <f t="shared" si="4"/>
      </c>
      <c r="CJ28" s="452"/>
      <c r="CK28" s="452"/>
      <c r="CL28" s="452"/>
      <c r="CM28" s="452"/>
      <c r="CN28" s="452"/>
      <c r="CO28" s="452"/>
      <c r="CP28" s="452"/>
      <c r="CQ28" s="452"/>
      <c r="CR28" s="452"/>
      <c r="CS28" s="452"/>
      <c r="CT28" s="452"/>
      <c r="CU28" s="452"/>
      <c r="CV28" s="453"/>
      <c r="CW28" s="454">
        <f>IF(ISERROR(VLOOKUP(CI28,'単価設定'!$H$3:$K$7,4,FALSE)),"",VLOOKUP(CI28,'単価設定'!$H$3:$K$7,4,FALSE))</f>
      </c>
      <c r="CX28" s="455"/>
      <c r="CY28" s="455"/>
      <c r="CZ28" s="455"/>
      <c r="DA28" s="455"/>
      <c r="DB28" s="455"/>
      <c r="DC28" s="455"/>
      <c r="DD28" s="455"/>
      <c r="DE28" s="455"/>
      <c r="DF28" s="456"/>
      <c r="DG28" s="457">
        <f t="shared" si="5"/>
      </c>
      <c r="DH28" s="458"/>
      <c r="DI28" s="458"/>
      <c r="DJ28" s="459"/>
      <c r="DK28" s="460">
        <f t="shared" si="6"/>
      </c>
      <c r="DL28" s="461"/>
      <c r="DM28" s="461"/>
      <c r="DN28" s="461"/>
      <c r="DO28" s="461"/>
      <c r="DP28" s="461"/>
      <c r="DQ28" s="461"/>
      <c r="DR28" s="461"/>
      <c r="DS28" s="461"/>
      <c r="DT28" s="461"/>
      <c r="DU28" s="461"/>
      <c r="DV28" s="462"/>
      <c r="DW28" s="460">
        <f t="shared" si="7"/>
      </c>
      <c r="DX28" s="461"/>
      <c r="DY28" s="461"/>
      <c r="DZ28" s="461"/>
      <c r="EA28" s="461"/>
      <c r="EB28" s="461"/>
      <c r="EC28" s="461"/>
      <c r="ED28" s="461"/>
      <c r="EE28" s="461"/>
      <c r="EF28" s="461"/>
      <c r="EG28" s="461"/>
      <c r="EH28" s="462"/>
      <c r="EI28" s="445"/>
      <c r="EJ28" s="274"/>
      <c r="EK28" s="446"/>
      <c r="EL28" s="447"/>
      <c r="EN28" s="21">
        <f>IF(ISERROR(VLOOKUP(CI28,'単価設定'!$H$3:$L$7,5,FALSE)),"",VLOOKUP(CI28,'単価設定'!$H$3:$L$7,5,FALSE)*DG28)</f>
      </c>
      <c r="EO28" s="28">
        <f t="shared" si="3"/>
        <v>0</v>
      </c>
    </row>
    <row r="29" spans="1:145" ht="18" customHeight="1">
      <c r="A29" s="375"/>
      <c r="B29" s="376"/>
      <c r="C29" s="376"/>
      <c r="D29" s="377">
        <f>IF(A29&lt;&gt;"",TEXT(DATE(YEAR('請求書'!$D$20),MONTH('請求書'!$D$20),$A29),"AAA"),"")</f>
      </c>
      <c r="E29" s="378"/>
      <c r="F29" s="379"/>
      <c r="G29" s="341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3">
        <f t="shared" si="1"/>
        <v>0</v>
      </c>
      <c r="T29" s="344"/>
      <c r="U29" s="344"/>
      <c r="V29" s="344"/>
      <c r="W29" s="345"/>
      <c r="X29" s="346"/>
      <c r="Y29" s="346"/>
      <c r="Z29" s="346"/>
      <c r="AA29" s="346"/>
      <c r="AB29" s="346"/>
      <c r="AC29" s="346"/>
      <c r="AD29" s="346"/>
      <c r="AE29" s="347"/>
      <c r="AF29" s="346"/>
      <c r="AG29" s="346"/>
      <c r="AH29" s="346"/>
      <c r="AI29" s="380"/>
      <c r="AJ29" s="381"/>
      <c r="AK29" s="382"/>
      <c r="AL29" s="382"/>
      <c r="AM29" s="382"/>
      <c r="AN29" s="383"/>
      <c r="AO29" s="392"/>
      <c r="AP29" s="393"/>
      <c r="AQ29" s="393"/>
      <c r="AR29" s="393"/>
      <c r="AS29" s="393"/>
      <c r="AT29" s="393"/>
      <c r="AU29" s="393"/>
      <c r="AV29" s="393"/>
      <c r="AW29" s="393"/>
      <c r="AX29" s="393"/>
      <c r="AY29" s="393"/>
      <c r="AZ29" s="393"/>
      <c r="BA29" s="393"/>
      <c r="BB29" s="393"/>
      <c r="BC29" s="393"/>
      <c r="BD29" s="393"/>
      <c r="BE29" s="393"/>
      <c r="BF29" s="393"/>
      <c r="BG29" s="394"/>
      <c r="BH29" s="28">
        <f t="shared" si="2"/>
      </c>
      <c r="BI29" s="28">
        <f>IF(ISERROR(VLOOKUP(BH29,'単価設定'!$G$3:$K$7,2,FALSE)),"",VLOOKUP(BH29,'単価設定'!$G$3:$K$7,2,FALSE))</f>
      </c>
      <c r="BJ29" s="26">
        <f>IF(BI29&lt;&gt;"",IF(COUNTIF(BI$12:BI29,BI29)=1,ROW(),""),"")</f>
      </c>
      <c r="BK29" s="26">
        <f t="shared" si="0"/>
      </c>
      <c r="BO29" s="439"/>
      <c r="BP29" s="440"/>
      <c r="BQ29" s="441"/>
      <c r="BR29" s="448">
        <f>IF(ISERROR(VLOOKUP(CI29,'単価設定'!$H$3:$K$7,3,FALSE)),"",VLOOKUP(CI29,'単価設定'!$H$3:$K$7,3,FALSE))</f>
      </c>
      <c r="BS29" s="449"/>
      <c r="BT29" s="449"/>
      <c r="BU29" s="449"/>
      <c r="BV29" s="449"/>
      <c r="BW29" s="449"/>
      <c r="BX29" s="449"/>
      <c r="BY29" s="449"/>
      <c r="BZ29" s="449"/>
      <c r="CA29" s="449"/>
      <c r="CB29" s="449"/>
      <c r="CC29" s="449"/>
      <c r="CD29" s="449"/>
      <c r="CE29" s="449"/>
      <c r="CF29" s="449"/>
      <c r="CG29" s="449"/>
      <c r="CH29" s="450"/>
      <c r="CI29" s="451">
        <f t="shared" si="4"/>
      </c>
      <c r="CJ29" s="452"/>
      <c r="CK29" s="452"/>
      <c r="CL29" s="452"/>
      <c r="CM29" s="452"/>
      <c r="CN29" s="452"/>
      <c r="CO29" s="452"/>
      <c r="CP29" s="452"/>
      <c r="CQ29" s="452"/>
      <c r="CR29" s="452"/>
      <c r="CS29" s="452"/>
      <c r="CT29" s="452"/>
      <c r="CU29" s="452"/>
      <c r="CV29" s="453"/>
      <c r="CW29" s="454">
        <f>IF(ISERROR(VLOOKUP(CI29,'単価設定'!$H$3:$K$7,4,FALSE)),"",VLOOKUP(CI29,'単価設定'!$H$3:$K$7,4,FALSE))</f>
      </c>
      <c r="CX29" s="455"/>
      <c r="CY29" s="455"/>
      <c r="CZ29" s="455"/>
      <c r="DA29" s="455"/>
      <c r="DB29" s="455"/>
      <c r="DC29" s="455"/>
      <c r="DD29" s="455"/>
      <c r="DE29" s="455"/>
      <c r="DF29" s="456"/>
      <c r="DG29" s="457">
        <f t="shared" si="5"/>
      </c>
      <c r="DH29" s="458"/>
      <c r="DI29" s="458"/>
      <c r="DJ29" s="459"/>
      <c r="DK29" s="460">
        <f t="shared" si="6"/>
      </c>
      <c r="DL29" s="461"/>
      <c r="DM29" s="461"/>
      <c r="DN29" s="461"/>
      <c r="DO29" s="461"/>
      <c r="DP29" s="461"/>
      <c r="DQ29" s="461"/>
      <c r="DR29" s="461"/>
      <c r="DS29" s="461"/>
      <c r="DT29" s="461"/>
      <c r="DU29" s="461"/>
      <c r="DV29" s="462"/>
      <c r="DW29" s="460">
        <f t="shared" si="7"/>
      </c>
      <c r="DX29" s="461"/>
      <c r="DY29" s="461"/>
      <c r="DZ29" s="461"/>
      <c r="EA29" s="461"/>
      <c r="EB29" s="461"/>
      <c r="EC29" s="461"/>
      <c r="ED29" s="461"/>
      <c r="EE29" s="461"/>
      <c r="EF29" s="461"/>
      <c r="EG29" s="461"/>
      <c r="EH29" s="462"/>
      <c r="EI29" s="445"/>
      <c r="EJ29" s="274"/>
      <c r="EK29" s="446"/>
      <c r="EL29" s="447"/>
      <c r="EN29" s="21">
        <f>IF(ISERROR(VLOOKUP(CI29,'単価設定'!$H$3:$L$7,5,FALSE)),"",VLOOKUP(CI29,'単価設定'!$H$3:$L$7,5,FALSE)*DG29)</f>
      </c>
      <c r="EO29" s="28">
        <f t="shared" si="3"/>
        <v>0</v>
      </c>
    </row>
    <row r="30" spans="1:145" ht="18" customHeight="1">
      <c r="A30" s="375"/>
      <c r="B30" s="376"/>
      <c r="C30" s="376"/>
      <c r="D30" s="377">
        <f>IF(A30&lt;&gt;"",TEXT(DATE(YEAR('請求書'!$D$20),MONTH('請求書'!$D$20),$A30),"AAA"),"")</f>
      </c>
      <c r="E30" s="378"/>
      <c r="F30" s="379"/>
      <c r="G30" s="341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3">
        <f t="shared" si="1"/>
        <v>0</v>
      </c>
      <c r="T30" s="344"/>
      <c r="U30" s="344"/>
      <c r="V30" s="344"/>
      <c r="W30" s="345"/>
      <c r="X30" s="346"/>
      <c r="Y30" s="346"/>
      <c r="Z30" s="346"/>
      <c r="AA30" s="346"/>
      <c r="AB30" s="346"/>
      <c r="AC30" s="346"/>
      <c r="AD30" s="346"/>
      <c r="AE30" s="347"/>
      <c r="AF30" s="346"/>
      <c r="AG30" s="346"/>
      <c r="AH30" s="346"/>
      <c r="AI30" s="380"/>
      <c r="AJ30" s="381"/>
      <c r="AK30" s="382"/>
      <c r="AL30" s="382"/>
      <c r="AM30" s="382"/>
      <c r="AN30" s="383"/>
      <c r="AO30" s="392"/>
      <c r="AP30" s="393"/>
      <c r="AQ30" s="393"/>
      <c r="AR30" s="393"/>
      <c r="AS30" s="393"/>
      <c r="AT30" s="393"/>
      <c r="AU30" s="393"/>
      <c r="AV30" s="393"/>
      <c r="AW30" s="393"/>
      <c r="AX30" s="393"/>
      <c r="AY30" s="393"/>
      <c r="AZ30" s="393"/>
      <c r="BA30" s="393"/>
      <c r="BB30" s="393"/>
      <c r="BC30" s="393"/>
      <c r="BD30" s="393"/>
      <c r="BE30" s="393"/>
      <c r="BF30" s="393"/>
      <c r="BG30" s="394"/>
      <c r="BH30" s="28">
        <f t="shared" si="2"/>
      </c>
      <c r="BI30" s="28">
        <f>IF(ISERROR(VLOOKUP(BH30,'単価設定'!$G$3:$K$7,2,FALSE)),"",VLOOKUP(BH30,'単価設定'!$G$3:$K$7,2,FALSE))</f>
      </c>
      <c r="BJ30" s="26">
        <f>IF(BI30&lt;&gt;"",IF(COUNTIF(BI$12:BI30,BI30)=1,ROW(),""),"")</f>
      </c>
      <c r="BK30" s="26">
        <f t="shared" si="0"/>
      </c>
      <c r="BO30" s="439"/>
      <c r="BP30" s="440"/>
      <c r="BQ30" s="441"/>
      <c r="BR30" s="448">
        <f>IF(ISERROR(VLOOKUP(CI30,'単価設定'!$H$3:$K$7,3,FALSE)),"",VLOOKUP(CI30,'単価設定'!$H$3:$K$7,3,FALSE))</f>
      </c>
      <c r="BS30" s="449"/>
      <c r="BT30" s="449"/>
      <c r="BU30" s="449"/>
      <c r="BV30" s="449"/>
      <c r="BW30" s="449"/>
      <c r="BX30" s="449"/>
      <c r="BY30" s="449"/>
      <c r="BZ30" s="449"/>
      <c r="CA30" s="449"/>
      <c r="CB30" s="449"/>
      <c r="CC30" s="449"/>
      <c r="CD30" s="449"/>
      <c r="CE30" s="449"/>
      <c r="CF30" s="449"/>
      <c r="CG30" s="449"/>
      <c r="CH30" s="450"/>
      <c r="CI30" s="451">
        <f t="shared" si="4"/>
      </c>
      <c r="CJ30" s="452"/>
      <c r="CK30" s="452"/>
      <c r="CL30" s="452"/>
      <c r="CM30" s="452"/>
      <c r="CN30" s="452"/>
      <c r="CO30" s="452"/>
      <c r="CP30" s="452"/>
      <c r="CQ30" s="452"/>
      <c r="CR30" s="452"/>
      <c r="CS30" s="452"/>
      <c r="CT30" s="452"/>
      <c r="CU30" s="452"/>
      <c r="CV30" s="453"/>
      <c r="CW30" s="454">
        <f>IF(ISERROR(VLOOKUP(CI30,'単価設定'!$H$3:$K$7,4,FALSE)),"",VLOOKUP(CI30,'単価設定'!$H$3:$K$7,4,FALSE))</f>
      </c>
      <c r="CX30" s="455"/>
      <c r="CY30" s="455"/>
      <c r="CZ30" s="455"/>
      <c r="DA30" s="455"/>
      <c r="DB30" s="455"/>
      <c r="DC30" s="455"/>
      <c r="DD30" s="455"/>
      <c r="DE30" s="455"/>
      <c r="DF30" s="456"/>
      <c r="DG30" s="457">
        <f t="shared" si="5"/>
      </c>
      <c r="DH30" s="458"/>
      <c r="DI30" s="458"/>
      <c r="DJ30" s="459"/>
      <c r="DK30" s="460">
        <f t="shared" si="6"/>
      </c>
      <c r="DL30" s="461"/>
      <c r="DM30" s="461"/>
      <c r="DN30" s="461"/>
      <c r="DO30" s="461"/>
      <c r="DP30" s="461"/>
      <c r="DQ30" s="461"/>
      <c r="DR30" s="461"/>
      <c r="DS30" s="461"/>
      <c r="DT30" s="461"/>
      <c r="DU30" s="461"/>
      <c r="DV30" s="462"/>
      <c r="DW30" s="460">
        <f t="shared" si="7"/>
      </c>
      <c r="DX30" s="461"/>
      <c r="DY30" s="461"/>
      <c r="DZ30" s="461"/>
      <c r="EA30" s="461"/>
      <c r="EB30" s="461"/>
      <c r="EC30" s="461"/>
      <c r="ED30" s="461"/>
      <c r="EE30" s="461"/>
      <c r="EF30" s="461"/>
      <c r="EG30" s="461"/>
      <c r="EH30" s="462"/>
      <c r="EI30" s="445"/>
      <c r="EJ30" s="274"/>
      <c r="EK30" s="446"/>
      <c r="EL30" s="447"/>
      <c r="EN30" s="21">
        <f>IF(ISERROR(VLOOKUP(CI30,'単価設定'!$H$3:$L$7,5,FALSE)),"",VLOOKUP(CI30,'単価設定'!$H$3:$L$7,5,FALSE)*DG30)</f>
      </c>
      <c r="EO30" s="28">
        <f t="shared" si="3"/>
        <v>0</v>
      </c>
    </row>
    <row r="31" spans="1:145" ht="18" customHeight="1">
      <c r="A31" s="375"/>
      <c r="B31" s="376"/>
      <c r="C31" s="376"/>
      <c r="D31" s="377">
        <f>IF(A31&lt;&gt;"",TEXT(DATE(YEAR('請求書'!$D$20),MONTH('請求書'!$D$20),$A31),"AAA"),"")</f>
      </c>
      <c r="E31" s="378"/>
      <c r="F31" s="379"/>
      <c r="G31" s="341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3">
        <f t="shared" si="1"/>
        <v>0</v>
      </c>
      <c r="T31" s="344"/>
      <c r="U31" s="344"/>
      <c r="V31" s="344"/>
      <c r="W31" s="345"/>
      <c r="X31" s="346"/>
      <c r="Y31" s="346"/>
      <c r="Z31" s="346"/>
      <c r="AA31" s="346"/>
      <c r="AB31" s="346"/>
      <c r="AC31" s="346"/>
      <c r="AD31" s="346"/>
      <c r="AE31" s="347"/>
      <c r="AF31" s="346"/>
      <c r="AG31" s="346"/>
      <c r="AH31" s="346"/>
      <c r="AI31" s="380"/>
      <c r="AJ31" s="381"/>
      <c r="AK31" s="382"/>
      <c r="AL31" s="382"/>
      <c r="AM31" s="382"/>
      <c r="AN31" s="383"/>
      <c r="AO31" s="392"/>
      <c r="AP31" s="393"/>
      <c r="AQ31" s="393"/>
      <c r="AR31" s="393"/>
      <c r="AS31" s="393"/>
      <c r="AT31" s="393"/>
      <c r="AU31" s="393"/>
      <c r="AV31" s="393"/>
      <c r="AW31" s="393"/>
      <c r="AX31" s="393"/>
      <c r="AY31" s="393"/>
      <c r="AZ31" s="393"/>
      <c r="BA31" s="393"/>
      <c r="BB31" s="393"/>
      <c r="BC31" s="393"/>
      <c r="BD31" s="393"/>
      <c r="BE31" s="393"/>
      <c r="BF31" s="393"/>
      <c r="BG31" s="394"/>
      <c r="BH31" s="28">
        <f t="shared" si="2"/>
      </c>
      <c r="BI31" s="28">
        <f>IF(ISERROR(VLOOKUP(BH31,'単価設定'!$G$3:$K$7,2,FALSE)),"",VLOOKUP(BH31,'単価設定'!$G$3:$K$7,2,FALSE))</f>
      </c>
      <c r="BJ31" s="26">
        <f>IF(BI31&lt;&gt;"",IF(COUNTIF(BI$12:BI31,BI31)=1,ROW(),""),"")</f>
      </c>
      <c r="BK31" s="26">
        <f t="shared" si="0"/>
      </c>
      <c r="BO31" s="439"/>
      <c r="BP31" s="440"/>
      <c r="BQ31" s="441"/>
      <c r="BR31" s="448">
        <f>IF(ISERROR(VLOOKUP(CI31,'単価設定'!$H$3:$K$7,3,FALSE)),"",VLOOKUP(CI31,'単価設定'!$H$3:$K$7,3,FALSE))</f>
      </c>
      <c r="BS31" s="449"/>
      <c r="BT31" s="449"/>
      <c r="BU31" s="449"/>
      <c r="BV31" s="449"/>
      <c r="BW31" s="449"/>
      <c r="BX31" s="449"/>
      <c r="BY31" s="449"/>
      <c r="BZ31" s="449"/>
      <c r="CA31" s="449"/>
      <c r="CB31" s="449"/>
      <c r="CC31" s="449"/>
      <c r="CD31" s="449"/>
      <c r="CE31" s="449"/>
      <c r="CF31" s="449"/>
      <c r="CG31" s="449"/>
      <c r="CH31" s="450"/>
      <c r="CI31" s="451">
        <f t="shared" si="4"/>
      </c>
      <c r="CJ31" s="452"/>
      <c r="CK31" s="452"/>
      <c r="CL31" s="452"/>
      <c r="CM31" s="452"/>
      <c r="CN31" s="452"/>
      <c r="CO31" s="452"/>
      <c r="CP31" s="452"/>
      <c r="CQ31" s="452"/>
      <c r="CR31" s="452"/>
      <c r="CS31" s="452"/>
      <c r="CT31" s="452"/>
      <c r="CU31" s="452"/>
      <c r="CV31" s="453"/>
      <c r="CW31" s="454">
        <f>IF(ISERROR(VLOOKUP(CI31,'単価設定'!$H$3:$K$7,4,FALSE)),"",VLOOKUP(CI31,'単価設定'!$H$3:$K$7,4,FALSE))</f>
      </c>
      <c r="CX31" s="455"/>
      <c r="CY31" s="455"/>
      <c r="CZ31" s="455"/>
      <c r="DA31" s="455"/>
      <c r="DB31" s="455"/>
      <c r="DC31" s="455"/>
      <c r="DD31" s="455"/>
      <c r="DE31" s="455"/>
      <c r="DF31" s="456"/>
      <c r="DG31" s="457">
        <f t="shared" si="5"/>
      </c>
      <c r="DH31" s="458"/>
      <c r="DI31" s="458"/>
      <c r="DJ31" s="459"/>
      <c r="DK31" s="460">
        <f t="shared" si="6"/>
      </c>
      <c r="DL31" s="461"/>
      <c r="DM31" s="461"/>
      <c r="DN31" s="461"/>
      <c r="DO31" s="461"/>
      <c r="DP31" s="461"/>
      <c r="DQ31" s="461"/>
      <c r="DR31" s="461"/>
      <c r="DS31" s="461"/>
      <c r="DT31" s="461"/>
      <c r="DU31" s="461"/>
      <c r="DV31" s="462"/>
      <c r="DW31" s="460">
        <f t="shared" si="7"/>
      </c>
      <c r="DX31" s="461"/>
      <c r="DY31" s="461"/>
      <c r="DZ31" s="461"/>
      <c r="EA31" s="461"/>
      <c r="EB31" s="461"/>
      <c r="EC31" s="461"/>
      <c r="ED31" s="461"/>
      <c r="EE31" s="461"/>
      <c r="EF31" s="461"/>
      <c r="EG31" s="461"/>
      <c r="EH31" s="462"/>
      <c r="EI31" s="445"/>
      <c r="EJ31" s="274"/>
      <c r="EK31" s="446"/>
      <c r="EL31" s="447"/>
      <c r="EN31" s="21">
        <f>IF(ISERROR(VLOOKUP(CI31,'単価設定'!$H$3:$L$7,5,FALSE)),"",VLOOKUP(CI31,'単価設定'!$H$3:$L$7,5,FALSE)*DG31)</f>
      </c>
      <c r="EO31" s="28">
        <f t="shared" si="3"/>
        <v>0</v>
      </c>
    </row>
    <row r="32" spans="1:145" ht="18" customHeight="1">
      <c r="A32" s="375"/>
      <c r="B32" s="376"/>
      <c r="C32" s="376"/>
      <c r="D32" s="377">
        <f>IF(A32&lt;&gt;"",TEXT(DATE(YEAR('請求書'!$D$20),MONTH('請求書'!$D$20),$A32),"AAA"),"")</f>
      </c>
      <c r="E32" s="378"/>
      <c r="F32" s="379"/>
      <c r="G32" s="341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3">
        <f t="shared" si="1"/>
        <v>0</v>
      </c>
      <c r="T32" s="344"/>
      <c r="U32" s="344"/>
      <c r="V32" s="344"/>
      <c r="W32" s="345"/>
      <c r="X32" s="346"/>
      <c r="Y32" s="346"/>
      <c r="Z32" s="346"/>
      <c r="AA32" s="346"/>
      <c r="AB32" s="346"/>
      <c r="AC32" s="346"/>
      <c r="AD32" s="346"/>
      <c r="AE32" s="347"/>
      <c r="AF32" s="346"/>
      <c r="AG32" s="346"/>
      <c r="AH32" s="346"/>
      <c r="AI32" s="380"/>
      <c r="AJ32" s="381"/>
      <c r="AK32" s="382"/>
      <c r="AL32" s="382"/>
      <c r="AM32" s="382"/>
      <c r="AN32" s="383"/>
      <c r="AO32" s="392"/>
      <c r="AP32" s="393"/>
      <c r="AQ32" s="393"/>
      <c r="AR32" s="393"/>
      <c r="AS32" s="393"/>
      <c r="AT32" s="393"/>
      <c r="AU32" s="393"/>
      <c r="AV32" s="393"/>
      <c r="AW32" s="393"/>
      <c r="AX32" s="393"/>
      <c r="AY32" s="393"/>
      <c r="AZ32" s="393"/>
      <c r="BA32" s="393"/>
      <c r="BB32" s="393"/>
      <c r="BC32" s="393"/>
      <c r="BD32" s="393"/>
      <c r="BE32" s="393"/>
      <c r="BF32" s="393"/>
      <c r="BG32" s="394"/>
      <c r="BH32" s="28">
        <f t="shared" si="2"/>
      </c>
      <c r="BI32" s="28">
        <f>IF(ISERROR(VLOOKUP(BH32,'単価設定'!$G$3:$K$7,2,FALSE)),"",VLOOKUP(BH32,'単価設定'!$G$3:$K$7,2,FALSE))</f>
      </c>
      <c r="BJ32" s="26">
        <f>IF(BI32&lt;&gt;"",IF(COUNTIF(BI$12:BI32,BI32)=1,ROW(),""),"")</f>
      </c>
      <c r="BK32" s="26">
        <f t="shared" si="0"/>
      </c>
      <c r="BO32" s="439"/>
      <c r="BP32" s="440"/>
      <c r="BQ32" s="441"/>
      <c r="BR32" s="476" t="str">
        <f>IF(ISERROR(VLOOKUP(CI32,'単価設定'!$H$3:$K$7,2,FALSE)),"",VLOOKUP(CI32,'単価設定'!$H$3:$K$7,2,FALSE))</f>
        <v>地域活動支援加算入浴</v>
      </c>
      <c r="BS32" s="477"/>
      <c r="BT32" s="477"/>
      <c r="BU32" s="477"/>
      <c r="BV32" s="477"/>
      <c r="BW32" s="477"/>
      <c r="BX32" s="477"/>
      <c r="BY32" s="477"/>
      <c r="BZ32" s="477"/>
      <c r="CA32" s="477"/>
      <c r="CB32" s="477"/>
      <c r="CC32" s="477"/>
      <c r="CD32" s="477"/>
      <c r="CE32" s="477"/>
      <c r="CF32" s="477"/>
      <c r="CG32" s="477"/>
      <c r="CH32" s="478"/>
      <c r="CI32" s="479" t="str">
        <f>IF(DG32="","","035020")</f>
        <v>035020</v>
      </c>
      <c r="CJ32" s="480"/>
      <c r="CK32" s="480"/>
      <c r="CL32" s="480"/>
      <c r="CM32" s="480"/>
      <c r="CN32" s="480"/>
      <c r="CO32" s="480"/>
      <c r="CP32" s="480"/>
      <c r="CQ32" s="480"/>
      <c r="CR32" s="480"/>
      <c r="CS32" s="480"/>
      <c r="CT32" s="480"/>
      <c r="CU32" s="480"/>
      <c r="CV32" s="481"/>
      <c r="CW32" s="463">
        <f>IF(ISERROR(VLOOKUP(CI32,'単価設定'!$H$3:$K$7,4,FALSE)),"",VLOOKUP(CI32,'単価設定'!$H$3:$K$7,4,FALSE))</f>
        <v>400</v>
      </c>
      <c r="CX32" s="464"/>
      <c r="CY32" s="464"/>
      <c r="CZ32" s="464"/>
      <c r="DA32" s="464"/>
      <c r="DB32" s="464"/>
      <c r="DC32" s="464"/>
      <c r="DD32" s="464"/>
      <c r="DE32" s="464"/>
      <c r="DF32" s="465"/>
      <c r="DG32" s="466">
        <f>IF(X43=0,"",X43)</f>
        <v>5</v>
      </c>
      <c r="DH32" s="467"/>
      <c r="DI32" s="467"/>
      <c r="DJ32" s="468"/>
      <c r="DK32" s="469">
        <f t="shared" si="6"/>
        <v>2000</v>
      </c>
      <c r="DL32" s="470"/>
      <c r="DM32" s="470"/>
      <c r="DN32" s="470"/>
      <c r="DO32" s="470"/>
      <c r="DP32" s="470"/>
      <c r="DQ32" s="470"/>
      <c r="DR32" s="470"/>
      <c r="DS32" s="470"/>
      <c r="DT32" s="470"/>
      <c r="DU32" s="470"/>
      <c r="DV32" s="471"/>
      <c r="DW32" s="469">
        <f t="shared" si="7"/>
        <v>200</v>
      </c>
      <c r="DX32" s="470"/>
      <c r="DY32" s="470"/>
      <c r="DZ32" s="470"/>
      <c r="EA32" s="470"/>
      <c r="EB32" s="470"/>
      <c r="EC32" s="470"/>
      <c r="ED32" s="470"/>
      <c r="EE32" s="470"/>
      <c r="EF32" s="470"/>
      <c r="EG32" s="470"/>
      <c r="EH32" s="471"/>
      <c r="EI32" s="472"/>
      <c r="EJ32" s="473"/>
      <c r="EK32" s="474"/>
      <c r="EL32" s="475"/>
      <c r="EN32" s="21">
        <f>IF(ISERROR(VLOOKUP(CI32,'単価設定'!$H$3:$L$7,5,FALSE)),"",VLOOKUP(CI32,'単価設定'!$H$3:$L$7,5,FALSE)*DG32)</f>
        <v>5</v>
      </c>
      <c r="EO32" s="28">
        <f t="shared" si="3"/>
        <v>0</v>
      </c>
    </row>
    <row r="33" spans="1:145" ht="18" customHeight="1">
      <c r="A33" s="375"/>
      <c r="B33" s="376"/>
      <c r="C33" s="376"/>
      <c r="D33" s="377">
        <f>IF(A33&lt;&gt;"",TEXT(DATE(YEAR('請求書'!$D$20),MONTH('請求書'!$D$20),$A33),"AAA"),"")</f>
      </c>
      <c r="E33" s="378"/>
      <c r="F33" s="379"/>
      <c r="G33" s="341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3">
        <f t="shared" si="1"/>
        <v>0</v>
      </c>
      <c r="T33" s="344"/>
      <c r="U33" s="344"/>
      <c r="V33" s="344"/>
      <c r="W33" s="345"/>
      <c r="X33" s="346"/>
      <c r="Y33" s="346"/>
      <c r="Z33" s="346"/>
      <c r="AA33" s="346"/>
      <c r="AB33" s="346"/>
      <c r="AC33" s="346"/>
      <c r="AD33" s="346"/>
      <c r="AE33" s="347"/>
      <c r="AF33" s="346"/>
      <c r="AG33" s="346"/>
      <c r="AH33" s="346"/>
      <c r="AI33" s="380"/>
      <c r="AJ33" s="381"/>
      <c r="AK33" s="382"/>
      <c r="AL33" s="382"/>
      <c r="AM33" s="382"/>
      <c r="AN33" s="383"/>
      <c r="AO33" s="392"/>
      <c r="AP33" s="393"/>
      <c r="AQ33" s="393"/>
      <c r="AR33" s="393"/>
      <c r="AS33" s="393"/>
      <c r="AT33" s="393"/>
      <c r="AU33" s="393"/>
      <c r="AV33" s="393"/>
      <c r="AW33" s="393"/>
      <c r="AX33" s="393"/>
      <c r="AY33" s="393"/>
      <c r="AZ33" s="393"/>
      <c r="BA33" s="393"/>
      <c r="BB33" s="393"/>
      <c r="BC33" s="393"/>
      <c r="BD33" s="393"/>
      <c r="BE33" s="393"/>
      <c r="BF33" s="393"/>
      <c r="BG33" s="394"/>
      <c r="BH33" s="28">
        <f t="shared" si="2"/>
      </c>
      <c r="BI33" s="28">
        <f>IF(ISERROR(VLOOKUP(BH33,'単価設定'!$G$3:$K$7,2,FALSE)),"",VLOOKUP(BH33,'単価設定'!$G$3:$K$7,2,FALSE))</f>
      </c>
      <c r="BJ33" s="26">
        <f>IF(BI33&lt;&gt;"",IF(COUNTIF(BI$12:BI33,BI33)=1,ROW(),""),"")</f>
      </c>
      <c r="BK33" s="26">
        <f t="shared" si="0"/>
      </c>
      <c r="BO33" s="439"/>
      <c r="BP33" s="440"/>
      <c r="BQ33" s="441"/>
      <c r="BR33" s="476" t="str">
        <f>IF(ISERROR(VLOOKUP(CI33,'単価設定'!$H$3:$K$7,2,FALSE)),"",VLOOKUP(CI33,'単価設定'!$H$3:$K$7,2,FALSE))</f>
        <v>地域活動支援加算給食（低所得者）</v>
      </c>
      <c r="BS33" s="477"/>
      <c r="BT33" s="477"/>
      <c r="BU33" s="477"/>
      <c r="BV33" s="477"/>
      <c r="BW33" s="477"/>
      <c r="BX33" s="477"/>
      <c r="BY33" s="477"/>
      <c r="BZ33" s="477"/>
      <c r="CA33" s="477"/>
      <c r="CB33" s="477"/>
      <c r="CC33" s="477"/>
      <c r="CD33" s="477"/>
      <c r="CE33" s="477"/>
      <c r="CF33" s="477"/>
      <c r="CG33" s="477"/>
      <c r="CH33" s="478"/>
      <c r="CI33" s="479" t="str">
        <f>IF(DG33="","","035030")</f>
        <v>035030</v>
      </c>
      <c r="CJ33" s="480"/>
      <c r="CK33" s="480"/>
      <c r="CL33" s="480"/>
      <c r="CM33" s="480"/>
      <c r="CN33" s="480"/>
      <c r="CO33" s="480"/>
      <c r="CP33" s="480"/>
      <c r="CQ33" s="480"/>
      <c r="CR33" s="480"/>
      <c r="CS33" s="480"/>
      <c r="CT33" s="480"/>
      <c r="CU33" s="480"/>
      <c r="CV33" s="481"/>
      <c r="CW33" s="463">
        <f>IF(ISERROR(VLOOKUP(CI33,'単価設定'!$H$3:$K$7,4,FALSE)),"",VLOOKUP(CI33,'単価設定'!$H$3:$K$7,4,FALSE))</f>
        <v>420</v>
      </c>
      <c r="CX33" s="464"/>
      <c r="CY33" s="464"/>
      <c r="CZ33" s="464"/>
      <c r="DA33" s="464"/>
      <c r="DB33" s="464"/>
      <c r="DC33" s="464"/>
      <c r="DD33" s="464"/>
      <c r="DE33" s="464"/>
      <c r="DF33" s="465"/>
      <c r="DG33" s="466">
        <f>IF(AB43=0,"",AB43)</f>
        <v>5</v>
      </c>
      <c r="DH33" s="467"/>
      <c r="DI33" s="467"/>
      <c r="DJ33" s="468"/>
      <c r="DK33" s="469">
        <f t="shared" si="6"/>
        <v>2100</v>
      </c>
      <c r="DL33" s="470"/>
      <c r="DM33" s="470"/>
      <c r="DN33" s="470"/>
      <c r="DO33" s="470"/>
      <c r="DP33" s="470"/>
      <c r="DQ33" s="470"/>
      <c r="DR33" s="470"/>
      <c r="DS33" s="470"/>
      <c r="DT33" s="470"/>
      <c r="DU33" s="470"/>
      <c r="DV33" s="471"/>
      <c r="DW33" s="469">
        <f t="shared" si="7"/>
        <v>210</v>
      </c>
      <c r="DX33" s="470"/>
      <c r="DY33" s="470"/>
      <c r="DZ33" s="470"/>
      <c r="EA33" s="470"/>
      <c r="EB33" s="470"/>
      <c r="EC33" s="470"/>
      <c r="ED33" s="470"/>
      <c r="EE33" s="470"/>
      <c r="EF33" s="470"/>
      <c r="EG33" s="470"/>
      <c r="EH33" s="471"/>
      <c r="EI33" s="472"/>
      <c r="EJ33" s="473"/>
      <c r="EK33" s="474"/>
      <c r="EL33" s="475"/>
      <c r="EN33" s="21">
        <f>IF(ISERROR(VLOOKUP(CI33,'単価設定'!$H$3:$L$7,5,FALSE)),"",VLOOKUP(CI33,'単価設定'!$H$3:$L$7,5,FALSE)*DG33)</f>
        <v>5</v>
      </c>
      <c r="EO33" s="28">
        <f t="shared" si="3"/>
        <v>0</v>
      </c>
    </row>
    <row r="34" spans="1:145" ht="18" customHeight="1">
      <c r="A34" s="375"/>
      <c r="B34" s="376"/>
      <c r="C34" s="376"/>
      <c r="D34" s="377">
        <f>IF(A34&lt;&gt;"",TEXT(DATE(YEAR('請求書'!$D$20),MONTH('請求書'!$D$20),$A34),"AAA"),"")</f>
      </c>
      <c r="E34" s="378"/>
      <c r="F34" s="379"/>
      <c r="G34" s="341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3">
        <f t="shared" si="1"/>
        <v>0</v>
      </c>
      <c r="T34" s="344"/>
      <c r="U34" s="344"/>
      <c r="V34" s="344"/>
      <c r="W34" s="345"/>
      <c r="X34" s="346"/>
      <c r="Y34" s="346"/>
      <c r="Z34" s="346"/>
      <c r="AA34" s="346"/>
      <c r="AB34" s="346"/>
      <c r="AC34" s="346"/>
      <c r="AD34" s="346"/>
      <c r="AE34" s="347"/>
      <c r="AF34" s="346"/>
      <c r="AG34" s="346"/>
      <c r="AH34" s="346"/>
      <c r="AI34" s="380"/>
      <c r="AJ34" s="381"/>
      <c r="AK34" s="382"/>
      <c r="AL34" s="382"/>
      <c r="AM34" s="382"/>
      <c r="AN34" s="383"/>
      <c r="AO34" s="392"/>
      <c r="AP34" s="393"/>
      <c r="AQ34" s="393"/>
      <c r="AR34" s="393"/>
      <c r="AS34" s="393"/>
      <c r="AT34" s="393"/>
      <c r="AU34" s="393"/>
      <c r="AV34" s="393"/>
      <c r="AW34" s="393"/>
      <c r="AX34" s="393"/>
      <c r="AY34" s="393"/>
      <c r="AZ34" s="393"/>
      <c r="BA34" s="393"/>
      <c r="BB34" s="393"/>
      <c r="BC34" s="393"/>
      <c r="BD34" s="393"/>
      <c r="BE34" s="393"/>
      <c r="BF34" s="393"/>
      <c r="BG34" s="394"/>
      <c r="BH34" s="28">
        <f t="shared" si="2"/>
      </c>
      <c r="BI34" s="28">
        <f>IF(ISERROR(VLOOKUP(BH34,'単価設定'!$G$3:$K$7,2,FALSE)),"",VLOOKUP(BH34,'単価設定'!$G$3:$K$7,2,FALSE))</f>
      </c>
      <c r="BJ34" s="26">
        <f>IF(BI34&lt;&gt;"",IF(COUNTIF(BI$12:BI34,BI34)=1,ROW(),""),"")</f>
      </c>
      <c r="BK34" s="26">
        <f t="shared" si="0"/>
      </c>
      <c r="BO34" s="439"/>
      <c r="BP34" s="440"/>
      <c r="BQ34" s="441"/>
      <c r="BR34" s="476" t="str">
        <f>IF(ISERROR(VLOOKUP(CI34,'単価設定'!$H$3:$K$7,2,FALSE)),"",VLOOKUP(CI34,'単価設定'!$H$3:$K$7,2,FALSE))</f>
        <v>地域活動支援加算送迎</v>
      </c>
      <c r="BS34" s="477"/>
      <c r="BT34" s="477"/>
      <c r="BU34" s="477"/>
      <c r="BV34" s="477"/>
      <c r="BW34" s="477"/>
      <c r="BX34" s="477"/>
      <c r="BY34" s="477"/>
      <c r="BZ34" s="477"/>
      <c r="CA34" s="477"/>
      <c r="CB34" s="477"/>
      <c r="CC34" s="477"/>
      <c r="CD34" s="477"/>
      <c r="CE34" s="477"/>
      <c r="CF34" s="477"/>
      <c r="CG34" s="477"/>
      <c r="CH34" s="478"/>
      <c r="CI34" s="479" t="str">
        <f>IF(DG34="","","035040")</f>
        <v>035040</v>
      </c>
      <c r="CJ34" s="480"/>
      <c r="CK34" s="480"/>
      <c r="CL34" s="480"/>
      <c r="CM34" s="480"/>
      <c r="CN34" s="480"/>
      <c r="CO34" s="480"/>
      <c r="CP34" s="480"/>
      <c r="CQ34" s="480"/>
      <c r="CR34" s="480"/>
      <c r="CS34" s="480"/>
      <c r="CT34" s="480"/>
      <c r="CU34" s="480"/>
      <c r="CV34" s="481"/>
      <c r="CW34" s="463">
        <f>IF(ISERROR(VLOOKUP(CI34,'単価設定'!$H$3:$K$7,4,FALSE)),"",VLOOKUP(CI34,'単価設定'!$H$3:$K$7,4,FALSE))</f>
        <v>210</v>
      </c>
      <c r="CX34" s="464"/>
      <c r="CY34" s="464"/>
      <c r="CZ34" s="464"/>
      <c r="DA34" s="464"/>
      <c r="DB34" s="464"/>
      <c r="DC34" s="464"/>
      <c r="DD34" s="464"/>
      <c r="DE34" s="464"/>
      <c r="DF34" s="465"/>
      <c r="DG34" s="466">
        <f>IF(AF43=0,"",AF43)</f>
        <v>10</v>
      </c>
      <c r="DH34" s="467"/>
      <c r="DI34" s="467"/>
      <c r="DJ34" s="468"/>
      <c r="DK34" s="469">
        <f t="shared" si="6"/>
        <v>2100</v>
      </c>
      <c r="DL34" s="470"/>
      <c r="DM34" s="470"/>
      <c r="DN34" s="470"/>
      <c r="DO34" s="470"/>
      <c r="DP34" s="470"/>
      <c r="DQ34" s="470"/>
      <c r="DR34" s="470"/>
      <c r="DS34" s="470"/>
      <c r="DT34" s="470"/>
      <c r="DU34" s="470"/>
      <c r="DV34" s="471"/>
      <c r="DW34" s="469">
        <f t="shared" si="7"/>
        <v>210</v>
      </c>
      <c r="DX34" s="470"/>
      <c r="DY34" s="470"/>
      <c r="DZ34" s="470"/>
      <c r="EA34" s="470"/>
      <c r="EB34" s="470"/>
      <c r="EC34" s="470"/>
      <c r="ED34" s="470"/>
      <c r="EE34" s="470"/>
      <c r="EF34" s="470"/>
      <c r="EG34" s="470"/>
      <c r="EH34" s="471"/>
      <c r="EI34" s="472"/>
      <c r="EJ34" s="473"/>
      <c r="EK34" s="474"/>
      <c r="EL34" s="475"/>
      <c r="EN34" s="21">
        <f>IF(ISERROR(VLOOKUP(CI34,'単価設定'!$H$3:$L$7,5,FALSE)),"",VLOOKUP(CI34,'単価設定'!$H$3:$L$7,5,FALSE)*DG34)</f>
        <v>10</v>
      </c>
      <c r="EO34" s="28">
        <f t="shared" si="3"/>
        <v>0</v>
      </c>
    </row>
    <row r="35" spans="1:145" ht="18" customHeight="1" thickBot="1">
      <c r="A35" s="375"/>
      <c r="B35" s="376"/>
      <c r="C35" s="376"/>
      <c r="D35" s="377">
        <f>IF(A35&lt;&gt;"",TEXT(DATE(YEAR('請求書'!$D$20),MONTH('請求書'!$D$20),$A35),"AAA"),"")</f>
      </c>
      <c r="E35" s="378"/>
      <c r="F35" s="379"/>
      <c r="G35" s="341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3">
        <f t="shared" si="1"/>
        <v>0</v>
      </c>
      <c r="T35" s="344"/>
      <c r="U35" s="344"/>
      <c r="V35" s="344"/>
      <c r="W35" s="345"/>
      <c r="X35" s="346"/>
      <c r="Y35" s="346"/>
      <c r="Z35" s="346"/>
      <c r="AA35" s="346"/>
      <c r="AB35" s="346"/>
      <c r="AC35" s="346"/>
      <c r="AD35" s="346"/>
      <c r="AE35" s="347"/>
      <c r="AF35" s="346"/>
      <c r="AG35" s="346"/>
      <c r="AH35" s="346"/>
      <c r="AI35" s="380"/>
      <c r="AJ35" s="381"/>
      <c r="AK35" s="382"/>
      <c r="AL35" s="382"/>
      <c r="AM35" s="382"/>
      <c r="AN35" s="383"/>
      <c r="AO35" s="392"/>
      <c r="AP35" s="393"/>
      <c r="AQ35" s="393"/>
      <c r="AR35" s="393"/>
      <c r="AS35" s="393"/>
      <c r="AT35" s="393"/>
      <c r="AU35" s="393"/>
      <c r="AV35" s="393"/>
      <c r="AW35" s="393"/>
      <c r="AX35" s="393"/>
      <c r="AY35" s="393"/>
      <c r="AZ35" s="393"/>
      <c r="BA35" s="393"/>
      <c r="BB35" s="393"/>
      <c r="BC35" s="393"/>
      <c r="BD35" s="393"/>
      <c r="BE35" s="393"/>
      <c r="BF35" s="393"/>
      <c r="BG35" s="394"/>
      <c r="BH35" s="28">
        <f t="shared" si="2"/>
      </c>
      <c r="BI35" s="28">
        <f>IF(ISERROR(VLOOKUP(BH35,'単価設定'!$G$3:$K$7,2,FALSE)),"",VLOOKUP(BH35,'単価設定'!$G$3:$K$7,2,FALSE))</f>
      </c>
      <c r="BJ35" s="26">
        <f>IF(BI35&lt;&gt;"",IF(COUNTIF(BI$12:BI35,BI35)=1,ROW(),""),"")</f>
      </c>
      <c r="BK35" s="26">
        <f t="shared" si="0"/>
      </c>
      <c r="BO35" s="442"/>
      <c r="BP35" s="443"/>
      <c r="BQ35" s="444"/>
      <c r="BR35" s="476">
        <f>IF(ISERROR(VLOOKUP(CI35,'単価設定'!$H$3:$K$7,2,FALSE)),"",VLOOKUP(CI35,'単価設定'!$H$3:$K$7,2,FALSE))</f>
      </c>
      <c r="BS35" s="477"/>
      <c r="BT35" s="477"/>
      <c r="BU35" s="477"/>
      <c r="BV35" s="477"/>
      <c r="BW35" s="477"/>
      <c r="BX35" s="477"/>
      <c r="BY35" s="477"/>
      <c r="BZ35" s="477"/>
      <c r="CA35" s="477"/>
      <c r="CB35" s="477"/>
      <c r="CC35" s="477"/>
      <c r="CD35" s="477"/>
      <c r="CE35" s="477"/>
      <c r="CF35" s="477"/>
      <c r="CG35" s="477"/>
      <c r="CH35" s="478"/>
      <c r="CI35" s="479">
        <f>IF(DG35="","","039900")</f>
      </c>
      <c r="CJ35" s="480"/>
      <c r="CK35" s="480"/>
      <c r="CL35" s="480"/>
      <c r="CM35" s="480"/>
      <c r="CN35" s="480"/>
      <c r="CO35" s="480"/>
      <c r="CP35" s="480"/>
      <c r="CQ35" s="480"/>
      <c r="CR35" s="480"/>
      <c r="CS35" s="480"/>
      <c r="CT35" s="480"/>
      <c r="CU35" s="480"/>
      <c r="CV35" s="481"/>
      <c r="CW35" s="463">
        <f>IF(ISERROR(VLOOKUP(CI35,'単価設定'!$H$3:$K$19,4,FALSE)),"",VLOOKUP(CI35,'単価設定'!$H$3:$K$19,4,FALSE))</f>
      </c>
      <c r="CX35" s="464"/>
      <c r="CY35" s="464"/>
      <c r="CZ35" s="464"/>
      <c r="DA35" s="464"/>
      <c r="DB35" s="464"/>
      <c r="DC35" s="464"/>
      <c r="DD35" s="464"/>
      <c r="DE35" s="464"/>
      <c r="DF35" s="465"/>
      <c r="DG35" s="482">
        <f>IF(TEXT(CN17,"0000000000")=TEXT(DI7,"0000000000"),1,"")</f>
      </c>
      <c r="DH35" s="483"/>
      <c r="DI35" s="483"/>
      <c r="DJ35" s="484"/>
      <c r="DK35" s="469">
        <f t="shared" si="6"/>
      </c>
      <c r="DL35" s="470"/>
      <c r="DM35" s="470"/>
      <c r="DN35" s="470"/>
      <c r="DO35" s="470"/>
      <c r="DP35" s="470"/>
      <c r="DQ35" s="470"/>
      <c r="DR35" s="470"/>
      <c r="DS35" s="470"/>
      <c r="DT35" s="470"/>
      <c r="DU35" s="470"/>
      <c r="DV35" s="471"/>
      <c r="DW35" s="469">
        <f>IF(CI35="","",0)</f>
      </c>
      <c r="DX35" s="470"/>
      <c r="DY35" s="470"/>
      <c r="DZ35" s="470"/>
      <c r="EA35" s="470"/>
      <c r="EB35" s="470"/>
      <c r="EC35" s="470"/>
      <c r="ED35" s="470"/>
      <c r="EE35" s="470"/>
      <c r="EF35" s="470"/>
      <c r="EG35" s="470"/>
      <c r="EH35" s="471"/>
      <c r="EI35" s="472"/>
      <c r="EJ35" s="473"/>
      <c r="EK35" s="474"/>
      <c r="EL35" s="475"/>
      <c r="EN35" s="21">
        <f>IF(ISERROR(VLOOKUP(CI35,'単価設定'!$H$3:$L$7,5,FALSE)),"",VLOOKUP(CI35,'単価設定'!$H$3:$L$7,5,FALSE)*DG35)</f>
      </c>
      <c r="EO35" s="28">
        <f t="shared" si="3"/>
        <v>0</v>
      </c>
    </row>
    <row r="36" spans="1:145" ht="18" customHeight="1" thickBot="1">
      <c r="A36" s="375"/>
      <c r="B36" s="376"/>
      <c r="C36" s="376"/>
      <c r="D36" s="377">
        <f>IF(A36&lt;&gt;"",TEXT(DATE(YEAR('請求書'!$D$20),MONTH('請求書'!$D$20),$A36),"AAA"),"")</f>
      </c>
      <c r="E36" s="378"/>
      <c r="F36" s="379"/>
      <c r="G36" s="341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3">
        <f t="shared" si="1"/>
        <v>0</v>
      </c>
      <c r="T36" s="344"/>
      <c r="U36" s="344"/>
      <c r="V36" s="344"/>
      <c r="W36" s="345"/>
      <c r="X36" s="346"/>
      <c r="Y36" s="346"/>
      <c r="Z36" s="346"/>
      <c r="AA36" s="346"/>
      <c r="AB36" s="346"/>
      <c r="AC36" s="346"/>
      <c r="AD36" s="346"/>
      <c r="AE36" s="347"/>
      <c r="AF36" s="346"/>
      <c r="AG36" s="346"/>
      <c r="AH36" s="346"/>
      <c r="AI36" s="380"/>
      <c r="AJ36" s="381"/>
      <c r="AK36" s="382"/>
      <c r="AL36" s="382"/>
      <c r="AM36" s="382"/>
      <c r="AN36" s="383"/>
      <c r="AO36" s="392"/>
      <c r="AP36" s="393"/>
      <c r="AQ36" s="393"/>
      <c r="AR36" s="393"/>
      <c r="AS36" s="393"/>
      <c r="AT36" s="393"/>
      <c r="AU36" s="393"/>
      <c r="AV36" s="393"/>
      <c r="AW36" s="393"/>
      <c r="AX36" s="393"/>
      <c r="AY36" s="393"/>
      <c r="AZ36" s="393"/>
      <c r="BA36" s="393"/>
      <c r="BB36" s="393"/>
      <c r="BC36" s="393"/>
      <c r="BD36" s="393"/>
      <c r="BE36" s="393"/>
      <c r="BF36" s="393"/>
      <c r="BG36" s="394"/>
      <c r="BH36" s="28">
        <f t="shared" si="2"/>
      </c>
      <c r="BI36" s="28">
        <f>IF(ISERROR(VLOOKUP(BH36,'単価設定'!$G$3:$K$7,2,FALSE)),"",VLOOKUP(BH36,'単価設定'!$G$3:$K$7,2,FALSE))</f>
      </c>
      <c r="BJ36" s="26">
        <f>IF(BI36&lt;&gt;"",IF(COUNTIF(BI$12:BI36,BI36)=1,ROW(),""),"")</f>
      </c>
      <c r="BK36" s="26">
        <f t="shared" si="0"/>
      </c>
      <c r="BO36" s="490" t="s">
        <v>73</v>
      </c>
      <c r="BP36" s="491"/>
      <c r="BQ36" s="491"/>
      <c r="BR36" s="491"/>
      <c r="BS36" s="491"/>
      <c r="BT36" s="491"/>
      <c r="BU36" s="491"/>
      <c r="BV36" s="491"/>
      <c r="BW36" s="491"/>
      <c r="BX36" s="491"/>
      <c r="BY36" s="491"/>
      <c r="BZ36" s="491"/>
      <c r="CA36" s="491"/>
      <c r="CB36" s="491"/>
      <c r="CC36" s="491"/>
      <c r="CD36" s="491"/>
      <c r="CE36" s="491"/>
      <c r="CF36" s="491"/>
      <c r="CG36" s="491"/>
      <c r="CH36" s="491"/>
      <c r="CI36" s="492"/>
      <c r="CJ36" s="492"/>
      <c r="CK36" s="492"/>
      <c r="CL36" s="492"/>
      <c r="CM36" s="492"/>
      <c r="CN36" s="492"/>
      <c r="CO36" s="492"/>
      <c r="CP36" s="492"/>
      <c r="CQ36" s="492"/>
      <c r="CR36" s="492"/>
      <c r="CS36" s="492"/>
      <c r="CT36" s="492"/>
      <c r="CU36" s="492"/>
      <c r="CV36" s="492"/>
      <c r="CW36" s="492"/>
      <c r="CX36" s="492"/>
      <c r="CY36" s="492"/>
      <c r="CZ36" s="492"/>
      <c r="DA36" s="492"/>
      <c r="DB36" s="492"/>
      <c r="DC36" s="492"/>
      <c r="DD36" s="492"/>
      <c r="DE36" s="492"/>
      <c r="DF36" s="492"/>
      <c r="DG36" s="492"/>
      <c r="DH36" s="492"/>
      <c r="DI36" s="492"/>
      <c r="DJ36" s="493"/>
      <c r="DK36" s="485">
        <f>SUM(DK21:DV35)</f>
        <v>31300</v>
      </c>
      <c r="DL36" s="486"/>
      <c r="DM36" s="486"/>
      <c r="DN36" s="486"/>
      <c r="DO36" s="486"/>
      <c r="DP36" s="486"/>
      <c r="DQ36" s="486"/>
      <c r="DR36" s="486"/>
      <c r="DS36" s="486"/>
      <c r="DT36" s="486"/>
      <c r="DU36" s="486"/>
      <c r="DV36" s="487"/>
      <c r="DW36" s="485">
        <f>SUM(DW21:EH35)</f>
        <v>3130</v>
      </c>
      <c r="DX36" s="486"/>
      <c r="DY36" s="486"/>
      <c r="DZ36" s="486"/>
      <c r="EA36" s="486"/>
      <c r="EB36" s="486"/>
      <c r="EC36" s="486"/>
      <c r="ED36" s="486"/>
      <c r="EE36" s="486"/>
      <c r="EF36" s="486"/>
      <c r="EG36" s="486"/>
      <c r="EH36" s="487"/>
      <c r="EI36" s="488" t="s">
        <v>74</v>
      </c>
      <c r="EJ36" s="397"/>
      <c r="EK36" s="397"/>
      <c r="EL36" s="489"/>
      <c r="EN36" s="21">
        <f>SUM(EN21:EN35)</f>
        <v>25</v>
      </c>
      <c r="EO36" s="28">
        <f t="shared" si="3"/>
        <v>0</v>
      </c>
    </row>
    <row r="37" spans="1:145" ht="18" customHeight="1" thickBot="1">
      <c r="A37" s="375"/>
      <c r="B37" s="376"/>
      <c r="C37" s="376"/>
      <c r="D37" s="377">
        <f>IF(A37&lt;&gt;"",TEXT(DATE(YEAR('請求書'!$D$20),MONTH('請求書'!$D$20),$A37),"AAA"),"")</f>
      </c>
      <c r="E37" s="378"/>
      <c r="F37" s="379"/>
      <c r="G37" s="341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3">
        <f t="shared" si="1"/>
        <v>0</v>
      </c>
      <c r="T37" s="344"/>
      <c r="U37" s="344"/>
      <c r="V37" s="344"/>
      <c r="W37" s="345"/>
      <c r="X37" s="346"/>
      <c r="Y37" s="346"/>
      <c r="Z37" s="346"/>
      <c r="AA37" s="346"/>
      <c r="AB37" s="346"/>
      <c r="AC37" s="346"/>
      <c r="AD37" s="346"/>
      <c r="AE37" s="347"/>
      <c r="AF37" s="346"/>
      <c r="AG37" s="346"/>
      <c r="AH37" s="346"/>
      <c r="AI37" s="380"/>
      <c r="AJ37" s="381"/>
      <c r="AK37" s="382"/>
      <c r="AL37" s="382"/>
      <c r="AM37" s="382"/>
      <c r="AN37" s="383"/>
      <c r="AO37" s="392"/>
      <c r="AP37" s="393"/>
      <c r="AQ37" s="393"/>
      <c r="AR37" s="393"/>
      <c r="AS37" s="393"/>
      <c r="AT37" s="393"/>
      <c r="AU37" s="393"/>
      <c r="AV37" s="393"/>
      <c r="AW37" s="393"/>
      <c r="AX37" s="393"/>
      <c r="AY37" s="393"/>
      <c r="AZ37" s="393"/>
      <c r="BA37" s="393"/>
      <c r="BB37" s="393"/>
      <c r="BC37" s="393"/>
      <c r="BD37" s="393"/>
      <c r="BE37" s="393"/>
      <c r="BF37" s="393"/>
      <c r="BG37" s="394"/>
      <c r="BH37" s="28">
        <f t="shared" si="2"/>
      </c>
      <c r="BI37" s="28">
        <f>IF(ISERROR(VLOOKUP(BH37,'単価設定'!$G$3:$K$7,2,FALSE)),"",VLOOKUP(BH37,'単価設定'!$G$3:$K$7,2,FALSE))</f>
      </c>
      <c r="BJ37" s="26">
        <f>IF(BI37&lt;&gt;"",IF(COUNTIF(BI$12:BI37,BI37)=1,ROW(),""),"")</f>
      </c>
      <c r="BK37" s="26">
        <f t="shared" si="0"/>
      </c>
      <c r="EO37" s="28">
        <f t="shared" si="3"/>
        <v>0</v>
      </c>
    </row>
    <row r="38" spans="1:145" ht="18" customHeight="1" thickBot="1">
      <c r="A38" s="375"/>
      <c r="B38" s="376"/>
      <c r="C38" s="376"/>
      <c r="D38" s="377">
        <f>IF(A38&lt;&gt;"",TEXT(DATE(YEAR('請求書'!$D$20),MONTH('請求書'!$D$20),$A38),"AAA"),"")</f>
      </c>
      <c r="E38" s="378"/>
      <c r="F38" s="379"/>
      <c r="G38" s="341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3">
        <f t="shared" si="1"/>
        <v>0</v>
      </c>
      <c r="T38" s="344"/>
      <c r="U38" s="344"/>
      <c r="V38" s="344"/>
      <c r="W38" s="345"/>
      <c r="X38" s="346"/>
      <c r="Y38" s="346"/>
      <c r="Z38" s="346"/>
      <c r="AA38" s="346"/>
      <c r="AB38" s="346"/>
      <c r="AC38" s="346"/>
      <c r="AD38" s="346"/>
      <c r="AE38" s="347"/>
      <c r="AF38" s="346"/>
      <c r="AG38" s="346"/>
      <c r="AH38" s="346"/>
      <c r="AI38" s="380"/>
      <c r="AJ38" s="381"/>
      <c r="AK38" s="382"/>
      <c r="AL38" s="382"/>
      <c r="AM38" s="382"/>
      <c r="AN38" s="383"/>
      <c r="AO38" s="392"/>
      <c r="AP38" s="393"/>
      <c r="AQ38" s="393"/>
      <c r="AR38" s="393"/>
      <c r="AS38" s="393"/>
      <c r="AT38" s="393"/>
      <c r="AU38" s="393"/>
      <c r="AV38" s="393"/>
      <c r="AW38" s="393"/>
      <c r="AX38" s="393"/>
      <c r="AY38" s="393"/>
      <c r="AZ38" s="393"/>
      <c r="BA38" s="393"/>
      <c r="BB38" s="393"/>
      <c r="BC38" s="393"/>
      <c r="BD38" s="393"/>
      <c r="BE38" s="393"/>
      <c r="BF38" s="393"/>
      <c r="BG38" s="394"/>
      <c r="BH38" s="28">
        <f t="shared" si="2"/>
      </c>
      <c r="BI38" s="28">
        <f>IF(ISERROR(VLOOKUP(BH38,'単価設定'!$G$3:$K$7,2,FALSE)),"",VLOOKUP(BH38,'単価設定'!$G$3:$K$7,2,FALSE))</f>
      </c>
      <c r="BJ38" s="26">
        <f>IF(BI38&lt;&gt;"",IF(COUNTIF(BI$12:BI38,BI38)=1,ROW(),""),"")</f>
      </c>
      <c r="BK38" s="26">
        <f t="shared" si="0"/>
      </c>
      <c r="BO38" s="494" t="s">
        <v>45</v>
      </c>
      <c r="BP38" s="495"/>
      <c r="BQ38" s="496"/>
      <c r="BR38" s="395" t="s">
        <v>75</v>
      </c>
      <c r="BS38" s="492"/>
      <c r="BT38" s="492"/>
      <c r="BU38" s="492"/>
      <c r="BV38" s="492"/>
      <c r="BW38" s="492"/>
      <c r="BX38" s="492"/>
      <c r="BY38" s="492"/>
      <c r="BZ38" s="492"/>
      <c r="CA38" s="492"/>
      <c r="CB38" s="492"/>
      <c r="CC38" s="492"/>
      <c r="CD38" s="492"/>
      <c r="CE38" s="492"/>
      <c r="CF38" s="492"/>
      <c r="CG38" s="492"/>
      <c r="CH38" s="492"/>
      <c r="CI38" s="492"/>
      <c r="CJ38" s="492"/>
      <c r="CK38" s="492"/>
      <c r="CL38" s="492"/>
      <c r="CM38" s="492"/>
      <c r="CN38" s="492"/>
      <c r="CO38" s="492"/>
      <c r="CP38" s="492"/>
      <c r="CQ38" s="492"/>
      <c r="CR38" s="492"/>
      <c r="CS38" s="492"/>
      <c r="CT38" s="492"/>
      <c r="CU38" s="492"/>
      <c r="CV38" s="492"/>
      <c r="CW38" s="492"/>
      <c r="CX38" s="492"/>
      <c r="CY38" s="492"/>
      <c r="CZ38" s="503" t="s">
        <v>76</v>
      </c>
      <c r="DA38" s="397"/>
      <c r="DB38" s="397"/>
      <c r="DC38" s="397"/>
      <c r="DD38" s="397"/>
      <c r="DE38" s="397"/>
      <c r="DF38" s="397"/>
      <c r="DG38" s="397"/>
      <c r="DH38" s="397"/>
      <c r="DI38" s="397"/>
      <c r="DJ38" s="397"/>
      <c r="DK38" s="489"/>
      <c r="DL38" s="395" t="s">
        <v>24</v>
      </c>
      <c r="DM38" s="492"/>
      <c r="DN38" s="492"/>
      <c r="DO38" s="492"/>
      <c r="DP38" s="492"/>
      <c r="DQ38" s="492"/>
      <c r="DR38" s="492"/>
      <c r="DS38" s="492"/>
      <c r="DT38" s="492"/>
      <c r="DU38" s="492"/>
      <c r="DV38" s="492"/>
      <c r="DW38" s="492"/>
      <c r="DX38" s="492"/>
      <c r="DY38" s="492"/>
      <c r="DZ38" s="492"/>
      <c r="EA38" s="492"/>
      <c r="EB38" s="492"/>
      <c r="EC38" s="492"/>
      <c r="ED38" s="492"/>
      <c r="EE38" s="492"/>
      <c r="EF38" s="492"/>
      <c r="EG38" s="492"/>
      <c r="EH38" s="492"/>
      <c r="EI38" s="492"/>
      <c r="EJ38" s="492"/>
      <c r="EK38" s="492"/>
      <c r="EL38" s="493"/>
      <c r="EO38" s="28">
        <f t="shared" si="3"/>
        <v>0</v>
      </c>
    </row>
    <row r="39" spans="1:145" ht="18" customHeight="1">
      <c r="A39" s="375"/>
      <c r="B39" s="376"/>
      <c r="C39" s="376"/>
      <c r="D39" s="377">
        <f>IF(A39&lt;&gt;"",TEXT(DATE(YEAR('請求書'!$D$20),MONTH('請求書'!$D$20),$A39),"AAA"),"")</f>
      </c>
      <c r="E39" s="378"/>
      <c r="F39" s="379"/>
      <c r="G39" s="341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3">
        <f t="shared" si="1"/>
        <v>0</v>
      </c>
      <c r="T39" s="344"/>
      <c r="U39" s="344"/>
      <c r="V39" s="344"/>
      <c r="W39" s="345"/>
      <c r="X39" s="346"/>
      <c r="Y39" s="346"/>
      <c r="Z39" s="346"/>
      <c r="AA39" s="346"/>
      <c r="AB39" s="346"/>
      <c r="AC39" s="346"/>
      <c r="AD39" s="346"/>
      <c r="AE39" s="347"/>
      <c r="AF39" s="346"/>
      <c r="AG39" s="346"/>
      <c r="AH39" s="346"/>
      <c r="AI39" s="380"/>
      <c r="AJ39" s="381"/>
      <c r="AK39" s="382"/>
      <c r="AL39" s="382"/>
      <c r="AM39" s="382"/>
      <c r="AN39" s="383"/>
      <c r="AO39" s="392"/>
      <c r="AP39" s="393"/>
      <c r="AQ39" s="393"/>
      <c r="AR39" s="393"/>
      <c r="AS39" s="393"/>
      <c r="AT39" s="393"/>
      <c r="AU39" s="393"/>
      <c r="AV39" s="393"/>
      <c r="AW39" s="393"/>
      <c r="AX39" s="393"/>
      <c r="AY39" s="393"/>
      <c r="AZ39" s="393"/>
      <c r="BA39" s="393"/>
      <c r="BB39" s="393"/>
      <c r="BC39" s="393"/>
      <c r="BD39" s="393"/>
      <c r="BE39" s="393"/>
      <c r="BF39" s="393"/>
      <c r="BG39" s="394"/>
      <c r="BH39" s="28">
        <f t="shared" si="2"/>
      </c>
      <c r="BI39" s="28">
        <f>IF(ISERROR(VLOOKUP(BH39,'単価設定'!$G$3:$K$7,2,FALSE)),"",VLOOKUP(BH39,'単価設定'!$G$3:$K$7,2,FALSE))</f>
      </c>
      <c r="BJ39" s="26">
        <f>IF(BI39&lt;&gt;"",IF(COUNTIF(BI$12:BI39,BI39)=1,ROW(),""),"")</f>
      </c>
      <c r="BK39" s="26">
        <f t="shared" si="0"/>
      </c>
      <c r="BO39" s="497"/>
      <c r="BP39" s="498"/>
      <c r="BQ39" s="499"/>
      <c r="BR39" s="415" t="s">
        <v>77</v>
      </c>
      <c r="BS39" s="505"/>
      <c r="BT39" s="505"/>
      <c r="BU39" s="505"/>
      <c r="BV39" s="505"/>
      <c r="BW39" s="505"/>
      <c r="BX39" s="505"/>
      <c r="BY39" s="505"/>
      <c r="BZ39" s="505"/>
      <c r="CA39" s="505"/>
      <c r="CB39" s="505"/>
      <c r="CC39" s="505"/>
      <c r="CD39" s="505"/>
      <c r="CE39" s="505"/>
      <c r="CF39" s="505"/>
      <c r="CG39" s="505"/>
      <c r="CH39" s="505"/>
      <c r="CI39" s="505"/>
      <c r="CJ39" s="505"/>
      <c r="CK39" s="505"/>
      <c r="CL39" s="505"/>
      <c r="CM39" s="505"/>
      <c r="CN39" s="505"/>
      <c r="CO39" s="505"/>
      <c r="CP39" s="505"/>
      <c r="CQ39" s="505"/>
      <c r="CR39" s="505"/>
      <c r="CS39" s="505"/>
      <c r="CT39" s="505"/>
      <c r="CU39" s="505"/>
      <c r="CV39" s="505"/>
      <c r="CW39" s="505"/>
      <c r="CX39" s="505"/>
      <c r="CY39" s="513"/>
      <c r="CZ39" s="514">
        <f>IF(ISERROR(DK36),0,DK36)</f>
        <v>31300</v>
      </c>
      <c r="DA39" s="515"/>
      <c r="DB39" s="515"/>
      <c r="DC39" s="515"/>
      <c r="DD39" s="515"/>
      <c r="DE39" s="515"/>
      <c r="DF39" s="515"/>
      <c r="DG39" s="515"/>
      <c r="DH39" s="515"/>
      <c r="DI39" s="515"/>
      <c r="DJ39" s="515"/>
      <c r="DK39" s="516"/>
      <c r="DL39" s="504"/>
      <c r="DM39" s="505"/>
      <c r="DN39" s="505"/>
      <c r="DO39" s="505"/>
      <c r="DP39" s="505"/>
      <c r="DQ39" s="505"/>
      <c r="DR39" s="505"/>
      <c r="DS39" s="505"/>
      <c r="DT39" s="505"/>
      <c r="DU39" s="505"/>
      <c r="DV39" s="505"/>
      <c r="DW39" s="505"/>
      <c r="DX39" s="505"/>
      <c r="DY39" s="505"/>
      <c r="DZ39" s="505"/>
      <c r="EA39" s="505"/>
      <c r="EB39" s="505"/>
      <c r="EC39" s="505"/>
      <c r="ED39" s="505"/>
      <c r="EE39" s="505"/>
      <c r="EF39" s="505"/>
      <c r="EG39" s="505"/>
      <c r="EH39" s="505"/>
      <c r="EI39" s="505"/>
      <c r="EJ39" s="505"/>
      <c r="EK39" s="505"/>
      <c r="EL39" s="506"/>
      <c r="EO39" s="28">
        <f t="shared" si="3"/>
        <v>0</v>
      </c>
    </row>
    <row r="40" spans="1:145" ht="18" customHeight="1">
      <c r="A40" s="375"/>
      <c r="B40" s="376"/>
      <c r="C40" s="376"/>
      <c r="D40" s="377">
        <f>IF(A40&lt;&gt;"",TEXT(DATE(YEAR('請求書'!$D$20),MONTH('請求書'!$D$20),$A40),"AAA"),"")</f>
      </c>
      <c r="E40" s="378"/>
      <c r="F40" s="379"/>
      <c r="G40" s="341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3">
        <f t="shared" si="1"/>
        <v>0</v>
      </c>
      <c r="T40" s="344"/>
      <c r="U40" s="344"/>
      <c r="V40" s="344"/>
      <c r="W40" s="345"/>
      <c r="X40" s="346"/>
      <c r="Y40" s="346"/>
      <c r="Z40" s="346"/>
      <c r="AA40" s="346"/>
      <c r="AB40" s="346"/>
      <c r="AC40" s="346"/>
      <c r="AD40" s="346"/>
      <c r="AE40" s="347"/>
      <c r="AF40" s="346"/>
      <c r="AG40" s="346"/>
      <c r="AH40" s="346"/>
      <c r="AI40" s="380"/>
      <c r="AJ40" s="381"/>
      <c r="AK40" s="382"/>
      <c r="AL40" s="382"/>
      <c r="AM40" s="382"/>
      <c r="AN40" s="383"/>
      <c r="AO40" s="392"/>
      <c r="AP40" s="393"/>
      <c r="AQ40" s="393"/>
      <c r="AR40" s="393"/>
      <c r="AS40" s="393"/>
      <c r="AT40" s="393"/>
      <c r="AU40" s="393"/>
      <c r="AV40" s="393"/>
      <c r="AW40" s="393"/>
      <c r="AX40" s="393"/>
      <c r="AY40" s="393"/>
      <c r="AZ40" s="393"/>
      <c r="BA40" s="393"/>
      <c r="BB40" s="393"/>
      <c r="BC40" s="393"/>
      <c r="BD40" s="393"/>
      <c r="BE40" s="393"/>
      <c r="BF40" s="393"/>
      <c r="BG40" s="394"/>
      <c r="BH40" s="28">
        <f t="shared" si="2"/>
      </c>
      <c r="BI40" s="28">
        <f>IF(ISERROR(VLOOKUP(BH40,'単価設定'!$G$3:$K$7,2,FALSE)),"",VLOOKUP(BH40,'単価設定'!$G$3:$K$7,2,FALSE))</f>
      </c>
      <c r="BJ40" s="26">
        <f>IF(BI40&lt;&gt;"",IF(COUNTIF(BI$12:BI40,BI40)=1,ROW(),""),"")</f>
      </c>
      <c r="BK40" s="26">
        <f t="shared" si="0"/>
      </c>
      <c r="BN40" s="57"/>
      <c r="BO40" s="497"/>
      <c r="BP40" s="498"/>
      <c r="BQ40" s="499"/>
      <c r="BR40" s="457" t="s">
        <v>78</v>
      </c>
      <c r="BS40" s="517"/>
      <c r="BT40" s="517"/>
      <c r="BU40" s="517"/>
      <c r="BV40" s="517"/>
      <c r="BW40" s="517"/>
      <c r="BX40" s="517"/>
      <c r="BY40" s="517"/>
      <c r="BZ40" s="517"/>
      <c r="CA40" s="517"/>
      <c r="CB40" s="517"/>
      <c r="CC40" s="517"/>
      <c r="CD40" s="517"/>
      <c r="CE40" s="517"/>
      <c r="CF40" s="517"/>
      <c r="CG40" s="517"/>
      <c r="CH40" s="517"/>
      <c r="CI40" s="517"/>
      <c r="CJ40" s="517"/>
      <c r="CK40" s="517"/>
      <c r="CL40" s="517"/>
      <c r="CM40" s="517"/>
      <c r="CN40" s="517"/>
      <c r="CO40" s="517"/>
      <c r="CP40" s="517"/>
      <c r="CQ40" s="517"/>
      <c r="CR40" s="517"/>
      <c r="CS40" s="517"/>
      <c r="CT40" s="517"/>
      <c r="CU40" s="517"/>
      <c r="CV40" s="517"/>
      <c r="CW40" s="517"/>
      <c r="CX40" s="517"/>
      <c r="CY40" s="518"/>
      <c r="CZ40" s="519">
        <f>IF(EC17&lt;&gt;"",EC17,IF(DW36&gt;CG15,CG15,DW36))</f>
        <v>3130</v>
      </c>
      <c r="DA40" s="520"/>
      <c r="DB40" s="520"/>
      <c r="DC40" s="520"/>
      <c r="DD40" s="520"/>
      <c r="DE40" s="520"/>
      <c r="DF40" s="520"/>
      <c r="DG40" s="520"/>
      <c r="DH40" s="520"/>
      <c r="DI40" s="520"/>
      <c r="DJ40" s="520"/>
      <c r="DK40" s="521"/>
      <c r="DL40" s="507" t="s">
        <v>79</v>
      </c>
      <c r="DM40" s="508"/>
      <c r="DN40" s="508"/>
      <c r="DO40" s="508"/>
      <c r="DP40" s="508"/>
      <c r="DQ40" s="508"/>
      <c r="DR40" s="508"/>
      <c r="DS40" s="508"/>
      <c r="DT40" s="508"/>
      <c r="DU40" s="508"/>
      <c r="DV40" s="508"/>
      <c r="DW40" s="508"/>
      <c r="DX40" s="508"/>
      <c r="DY40" s="508"/>
      <c r="DZ40" s="508"/>
      <c r="EA40" s="508"/>
      <c r="EB40" s="508"/>
      <c r="EC40" s="508"/>
      <c r="ED40" s="508"/>
      <c r="EE40" s="508"/>
      <c r="EF40" s="508"/>
      <c r="EG40" s="508"/>
      <c r="EH40" s="508"/>
      <c r="EI40" s="508"/>
      <c r="EJ40" s="508"/>
      <c r="EK40" s="508"/>
      <c r="EL40" s="509"/>
      <c r="EO40" s="28">
        <f t="shared" si="3"/>
        <v>0</v>
      </c>
    </row>
    <row r="41" spans="1:145" ht="18" customHeight="1" thickBot="1">
      <c r="A41" s="375"/>
      <c r="B41" s="376"/>
      <c r="C41" s="376"/>
      <c r="D41" s="377">
        <f>IF(A41&lt;&gt;"",TEXT(DATE(YEAR('請求書'!$D$20),MONTH('請求書'!$D$20),$A41),"AAA"),"")</f>
      </c>
      <c r="E41" s="378"/>
      <c r="F41" s="379"/>
      <c r="G41" s="341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3">
        <f t="shared" si="1"/>
        <v>0</v>
      </c>
      <c r="T41" s="344"/>
      <c r="U41" s="344"/>
      <c r="V41" s="344"/>
      <c r="W41" s="345"/>
      <c r="X41" s="346"/>
      <c r="Y41" s="346"/>
      <c r="Z41" s="346"/>
      <c r="AA41" s="346"/>
      <c r="AB41" s="346"/>
      <c r="AC41" s="346"/>
      <c r="AD41" s="346"/>
      <c r="AE41" s="347"/>
      <c r="AF41" s="346"/>
      <c r="AG41" s="346"/>
      <c r="AH41" s="346"/>
      <c r="AI41" s="380"/>
      <c r="AJ41" s="381"/>
      <c r="AK41" s="382"/>
      <c r="AL41" s="382"/>
      <c r="AM41" s="382"/>
      <c r="AN41" s="383"/>
      <c r="AO41" s="392"/>
      <c r="AP41" s="393"/>
      <c r="AQ41" s="393"/>
      <c r="AR41" s="393"/>
      <c r="AS41" s="393"/>
      <c r="AT41" s="393"/>
      <c r="AU41" s="393"/>
      <c r="AV41" s="393"/>
      <c r="AW41" s="393"/>
      <c r="AX41" s="393"/>
      <c r="AY41" s="393"/>
      <c r="AZ41" s="393"/>
      <c r="BA41" s="393"/>
      <c r="BB41" s="393"/>
      <c r="BC41" s="393"/>
      <c r="BD41" s="393"/>
      <c r="BE41" s="393"/>
      <c r="BF41" s="393"/>
      <c r="BG41" s="394"/>
      <c r="BH41" s="28">
        <f t="shared" si="2"/>
      </c>
      <c r="BI41" s="28">
        <f>IF(ISERROR(VLOOKUP(BH41,'単価設定'!$G$3:$K$7,2,FALSE)),"",VLOOKUP(BH41,'単価設定'!$G$3:$K$7,2,FALSE))</f>
      </c>
      <c r="BJ41" s="26">
        <f>IF(BI41&lt;&gt;"",IF(COUNTIF(BI$12:BI41,BI41)=1,ROW(),""),"")</f>
      </c>
      <c r="BK41" s="26">
        <f t="shared" si="0"/>
      </c>
      <c r="BO41" s="500"/>
      <c r="BP41" s="501"/>
      <c r="BQ41" s="502"/>
      <c r="BR41" s="522" t="s">
        <v>80</v>
      </c>
      <c r="BS41" s="523"/>
      <c r="BT41" s="523"/>
      <c r="BU41" s="523"/>
      <c r="BV41" s="523"/>
      <c r="BW41" s="523"/>
      <c r="BX41" s="523"/>
      <c r="BY41" s="523"/>
      <c r="BZ41" s="523"/>
      <c r="CA41" s="523"/>
      <c r="CB41" s="523"/>
      <c r="CC41" s="523"/>
      <c r="CD41" s="523"/>
      <c r="CE41" s="523"/>
      <c r="CF41" s="523"/>
      <c r="CG41" s="523"/>
      <c r="CH41" s="523"/>
      <c r="CI41" s="523"/>
      <c r="CJ41" s="523"/>
      <c r="CK41" s="523"/>
      <c r="CL41" s="523"/>
      <c r="CM41" s="523"/>
      <c r="CN41" s="523"/>
      <c r="CO41" s="523"/>
      <c r="CP41" s="523"/>
      <c r="CQ41" s="523"/>
      <c r="CR41" s="523"/>
      <c r="CS41" s="523"/>
      <c r="CT41" s="523"/>
      <c r="CU41" s="523"/>
      <c r="CV41" s="523"/>
      <c r="CW41" s="523"/>
      <c r="CX41" s="523"/>
      <c r="CY41" s="524"/>
      <c r="CZ41" s="525"/>
      <c r="DA41" s="526"/>
      <c r="DB41" s="526"/>
      <c r="DC41" s="526"/>
      <c r="DD41" s="526"/>
      <c r="DE41" s="526"/>
      <c r="DF41" s="526"/>
      <c r="DG41" s="526"/>
      <c r="DH41" s="526"/>
      <c r="DI41" s="526"/>
      <c r="DJ41" s="526"/>
      <c r="DK41" s="527"/>
      <c r="DL41" s="510"/>
      <c r="DM41" s="511"/>
      <c r="DN41" s="511"/>
      <c r="DO41" s="511"/>
      <c r="DP41" s="511"/>
      <c r="DQ41" s="511"/>
      <c r="DR41" s="511"/>
      <c r="DS41" s="511"/>
      <c r="DT41" s="511"/>
      <c r="DU41" s="511"/>
      <c r="DV41" s="511"/>
      <c r="DW41" s="511"/>
      <c r="DX41" s="511"/>
      <c r="DY41" s="511"/>
      <c r="DZ41" s="511"/>
      <c r="EA41" s="511"/>
      <c r="EB41" s="511"/>
      <c r="EC41" s="511"/>
      <c r="ED41" s="511"/>
      <c r="EE41" s="511"/>
      <c r="EF41" s="511"/>
      <c r="EG41" s="511"/>
      <c r="EH41" s="511"/>
      <c r="EI41" s="511"/>
      <c r="EJ41" s="511"/>
      <c r="EK41" s="511"/>
      <c r="EL41" s="512"/>
      <c r="EO41" s="28">
        <f t="shared" si="3"/>
        <v>0</v>
      </c>
    </row>
    <row r="42" spans="1:145" ht="18" customHeight="1" thickBot="1">
      <c r="A42" s="533"/>
      <c r="B42" s="534"/>
      <c r="C42" s="534"/>
      <c r="D42" s="535">
        <f>IF(A42&lt;&gt;"",TEXT(DATE(YEAR('請求書'!$D$20),MONTH('請求書'!$D$20),$A42),"AAA"),"")</f>
      </c>
      <c r="E42" s="536"/>
      <c r="F42" s="537"/>
      <c r="G42" s="538"/>
      <c r="H42" s="539"/>
      <c r="I42" s="539"/>
      <c r="J42" s="539"/>
      <c r="K42" s="539"/>
      <c r="L42" s="539"/>
      <c r="M42" s="539"/>
      <c r="N42" s="539"/>
      <c r="O42" s="539"/>
      <c r="P42" s="539"/>
      <c r="Q42" s="539"/>
      <c r="R42" s="539"/>
      <c r="S42" s="540">
        <f t="shared" si="1"/>
        <v>0</v>
      </c>
      <c r="T42" s="541"/>
      <c r="U42" s="541"/>
      <c r="V42" s="541"/>
      <c r="W42" s="542"/>
      <c r="X42" s="543"/>
      <c r="Y42" s="543"/>
      <c r="Z42" s="543"/>
      <c r="AA42" s="543"/>
      <c r="AB42" s="543"/>
      <c r="AC42" s="543"/>
      <c r="AD42" s="543"/>
      <c r="AE42" s="560"/>
      <c r="AF42" s="543"/>
      <c r="AG42" s="543"/>
      <c r="AH42" s="543"/>
      <c r="AI42" s="561"/>
      <c r="AJ42" s="381"/>
      <c r="AK42" s="382"/>
      <c r="AL42" s="382"/>
      <c r="AM42" s="382"/>
      <c r="AN42" s="383"/>
      <c r="AO42" s="562"/>
      <c r="AP42" s="563"/>
      <c r="AQ42" s="563"/>
      <c r="AR42" s="563"/>
      <c r="AS42" s="563"/>
      <c r="AT42" s="563"/>
      <c r="AU42" s="563"/>
      <c r="AV42" s="563"/>
      <c r="AW42" s="563"/>
      <c r="AX42" s="563"/>
      <c r="AY42" s="563"/>
      <c r="AZ42" s="563"/>
      <c r="BA42" s="563"/>
      <c r="BB42" s="563"/>
      <c r="BC42" s="563"/>
      <c r="BD42" s="563"/>
      <c r="BE42" s="563"/>
      <c r="BF42" s="563"/>
      <c r="BG42" s="564"/>
      <c r="BH42" s="28">
        <f t="shared" si="2"/>
      </c>
      <c r="BI42" s="28">
        <f>IF(ISERROR(VLOOKUP(BH42,'単価設定'!$G$3:$K$7,2,FALSE)),"",VLOOKUP(BH42,'単価設定'!$G$3:$K$7,2,FALSE))</f>
      </c>
      <c r="BJ42" s="26">
        <f>IF(BI42&lt;&gt;"",IF(COUNTIF(BI$12:BI42,BI42)=1,ROW(),""),"")</f>
      </c>
      <c r="BK42" s="26">
        <f t="shared" si="0"/>
      </c>
      <c r="EO42" s="28">
        <f t="shared" si="3"/>
        <v>0</v>
      </c>
    </row>
    <row r="43" spans="1:125" ht="18" customHeight="1" thickBot="1" thickTop="1">
      <c r="A43" s="528" t="s">
        <v>27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30">
        <f>SUM(S12:S42)</f>
        <v>1.0416666666666656</v>
      </c>
      <c r="T43" s="530"/>
      <c r="U43" s="530"/>
      <c r="V43" s="530"/>
      <c r="W43" s="530"/>
      <c r="X43" s="531">
        <f>SUM(X12:X42)</f>
        <v>5</v>
      </c>
      <c r="Y43" s="531"/>
      <c r="Z43" s="531"/>
      <c r="AA43" s="532"/>
      <c r="AB43" s="531">
        <f>SUM(AB12:AB42)</f>
        <v>5</v>
      </c>
      <c r="AC43" s="532"/>
      <c r="AD43" s="532"/>
      <c r="AE43" s="565"/>
      <c r="AF43" s="531">
        <f>SUM(AF12:AF42)</f>
        <v>10</v>
      </c>
      <c r="AG43" s="532"/>
      <c r="AH43" s="532"/>
      <c r="AI43" s="566"/>
      <c r="AJ43" s="567"/>
      <c r="AK43" s="568"/>
      <c r="AL43" s="568"/>
      <c r="AM43" s="568"/>
      <c r="AN43" s="568"/>
      <c r="AO43" s="568"/>
      <c r="AP43" s="568"/>
      <c r="AQ43" s="568"/>
      <c r="AR43" s="568"/>
      <c r="AS43" s="568"/>
      <c r="AT43" s="568"/>
      <c r="AU43" s="568"/>
      <c r="AV43" s="568"/>
      <c r="AW43" s="568"/>
      <c r="AX43" s="568"/>
      <c r="AY43" s="568"/>
      <c r="AZ43" s="568"/>
      <c r="BA43" s="568"/>
      <c r="BB43" s="568"/>
      <c r="BC43" s="568"/>
      <c r="BD43" s="568"/>
      <c r="BE43" s="568"/>
      <c r="BF43" s="568"/>
      <c r="BG43" s="569"/>
      <c r="BN43" s="23"/>
      <c r="BO43" s="23"/>
      <c r="BP43" s="23"/>
      <c r="BQ43" s="549" t="s">
        <v>81</v>
      </c>
      <c r="BR43" s="550"/>
      <c r="BS43" s="550"/>
      <c r="BT43" s="550"/>
      <c r="BU43" s="550"/>
      <c r="BV43" s="550"/>
      <c r="BW43" s="550"/>
      <c r="BX43" s="550"/>
      <c r="BY43" s="550"/>
      <c r="BZ43" s="550"/>
      <c r="CA43" s="550"/>
      <c r="CB43" s="550"/>
      <c r="CC43" s="550"/>
      <c r="CD43" s="550"/>
      <c r="CE43" s="550"/>
      <c r="CF43" s="550"/>
      <c r="CG43" s="550"/>
      <c r="CH43" s="550"/>
      <c r="CI43" s="550"/>
      <c r="CJ43" s="550"/>
      <c r="CK43" s="550"/>
      <c r="CL43" s="550"/>
      <c r="CM43" s="550"/>
      <c r="CN43" s="550"/>
      <c r="CO43" s="550"/>
      <c r="CP43" s="550"/>
      <c r="CQ43" s="550"/>
      <c r="CR43" s="550"/>
      <c r="CS43" s="550"/>
      <c r="CT43" s="550"/>
      <c r="CU43" s="550"/>
      <c r="CV43" s="550"/>
      <c r="CW43" s="550"/>
      <c r="CX43" s="550"/>
      <c r="CY43" s="550"/>
      <c r="CZ43" s="550"/>
      <c r="DA43" s="550"/>
      <c r="DB43" s="550"/>
      <c r="DC43" s="551"/>
      <c r="DD43" s="553">
        <f>IF(ISERROR(CZ39),0,CZ39)-IF(ISERROR(CZ40),0,CZ40)-IF(ISERROR(CZ41),0,CZ41)</f>
        <v>28170</v>
      </c>
      <c r="DE43" s="314"/>
      <c r="DF43" s="314"/>
      <c r="DG43" s="554"/>
      <c r="DH43" s="554"/>
      <c r="DI43" s="554"/>
      <c r="DJ43" s="554"/>
      <c r="DK43" s="554"/>
      <c r="DL43" s="554"/>
      <c r="DM43" s="554"/>
      <c r="DN43" s="554"/>
      <c r="DO43" s="554"/>
      <c r="DP43" s="554"/>
      <c r="DQ43" s="554"/>
      <c r="DR43" s="554"/>
      <c r="DS43" s="554"/>
      <c r="DT43" s="554"/>
      <c r="DU43" s="555"/>
    </row>
    <row r="44" spans="1:142" ht="18" customHeight="1" thickBo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N44" s="23"/>
      <c r="BO44" s="23"/>
      <c r="BP44" s="23"/>
      <c r="BQ44" s="552"/>
      <c r="BR44" s="511"/>
      <c r="BS44" s="511"/>
      <c r="BT44" s="511"/>
      <c r="BU44" s="511"/>
      <c r="BV44" s="511"/>
      <c r="BW44" s="511"/>
      <c r="BX44" s="511"/>
      <c r="BY44" s="511"/>
      <c r="BZ44" s="511"/>
      <c r="CA44" s="511"/>
      <c r="CB44" s="511"/>
      <c r="CC44" s="511"/>
      <c r="CD44" s="511"/>
      <c r="CE44" s="511"/>
      <c r="CF44" s="511"/>
      <c r="CG44" s="511"/>
      <c r="CH44" s="511"/>
      <c r="CI44" s="511"/>
      <c r="CJ44" s="511"/>
      <c r="CK44" s="511"/>
      <c r="CL44" s="511"/>
      <c r="CM44" s="511"/>
      <c r="CN44" s="511"/>
      <c r="CO44" s="511"/>
      <c r="CP44" s="511"/>
      <c r="CQ44" s="511"/>
      <c r="CR44" s="511"/>
      <c r="CS44" s="511"/>
      <c r="CT44" s="511"/>
      <c r="CU44" s="511"/>
      <c r="CV44" s="511"/>
      <c r="CW44" s="511"/>
      <c r="CX44" s="511"/>
      <c r="CY44" s="511"/>
      <c r="CZ44" s="511"/>
      <c r="DA44" s="511"/>
      <c r="DB44" s="511"/>
      <c r="DC44" s="512"/>
      <c r="DD44" s="405"/>
      <c r="DE44" s="406"/>
      <c r="DF44" s="406"/>
      <c r="DG44" s="556"/>
      <c r="DH44" s="556"/>
      <c r="DI44" s="556"/>
      <c r="DJ44" s="556"/>
      <c r="DK44" s="556"/>
      <c r="DL44" s="556"/>
      <c r="DM44" s="556"/>
      <c r="DN44" s="556"/>
      <c r="DO44" s="556"/>
      <c r="DP44" s="556"/>
      <c r="DQ44" s="556"/>
      <c r="DR44" s="556"/>
      <c r="DS44" s="556"/>
      <c r="DT44" s="556"/>
      <c r="DU44" s="557"/>
      <c r="DW44" s="558"/>
      <c r="DX44" s="544"/>
      <c r="DY44" s="544">
        <v>1</v>
      </c>
      <c r="DZ44" s="544"/>
      <c r="EA44" s="546" t="s">
        <v>28</v>
      </c>
      <c r="EB44" s="547"/>
      <c r="EC44" s="547"/>
      <c r="ED44" s="559"/>
      <c r="EE44" s="544"/>
      <c r="EF44" s="544"/>
      <c r="EG44" s="544">
        <v>1</v>
      </c>
      <c r="EH44" s="545"/>
      <c r="EI44" s="546" t="s">
        <v>82</v>
      </c>
      <c r="EJ44" s="547"/>
      <c r="EK44" s="547"/>
      <c r="EL44" s="548"/>
    </row>
    <row r="45" spans="1:108" ht="18" customHeight="1">
      <c r="A45" s="61"/>
      <c r="B45" s="61"/>
      <c r="C45" s="61"/>
      <c r="D45" s="61"/>
      <c r="E45" s="61"/>
      <c r="F45" s="61"/>
      <c r="G45" s="61"/>
      <c r="H45" s="61"/>
      <c r="I45" s="60"/>
      <c r="J45" s="60"/>
      <c r="K45" s="60"/>
      <c r="L45" s="60"/>
      <c r="M45" s="60"/>
      <c r="N45" s="60"/>
      <c r="O45" s="60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0"/>
      <c r="AA45" s="60"/>
      <c r="AB45" s="60"/>
      <c r="AC45" s="60"/>
      <c r="AD45" s="60"/>
      <c r="AE45" s="60"/>
      <c r="AF45" s="60"/>
      <c r="AG45" s="61"/>
      <c r="AH45" s="61"/>
      <c r="AI45" s="61"/>
      <c r="AJ45" s="61"/>
      <c r="AK45" s="60"/>
      <c r="AL45" s="61"/>
      <c r="AM45" s="61"/>
      <c r="AN45" s="61"/>
      <c r="AO45" s="61"/>
      <c r="AP45" s="61"/>
      <c r="AQ45" s="60"/>
      <c r="AR45" s="60"/>
      <c r="AS45" s="60"/>
      <c r="AT45" s="60"/>
      <c r="AU45" s="60"/>
      <c r="AV45" s="60"/>
      <c r="AW45" s="60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DD45" s="21">
        <f>IF(DD43&lt;&gt;0,1,0)</f>
        <v>1</v>
      </c>
    </row>
    <row r="46" spans="1:59" ht="14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</row>
    <row r="47" spans="1:144" ht="13.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2"/>
      <c r="AK47" s="63"/>
      <c r="AL47" s="63"/>
      <c r="AM47" s="63"/>
      <c r="AN47" s="63"/>
      <c r="AO47" s="62"/>
      <c r="AP47" s="62"/>
      <c r="AQ47" s="62"/>
      <c r="AR47" s="62"/>
      <c r="AS47" s="62"/>
      <c r="AT47" s="62"/>
      <c r="AU47" s="62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</row>
    <row r="48" spans="1:144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2"/>
      <c r="AK48" s="63"/>
      <c r="AL48" s="63"/>
      <c r="AM48" s="63"/>
      <c r="AN48" s="63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</row>
    <row r="49" spans="36:59" ht="13.5">
      <c r="AJ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</row>
  </sheetData>
  <sheetProtection sheet="1"/>
  <mergeCells count="533">
    <mergeCell ref="EG44:EH44"/>
    <mergeCell ref="EI44:EL44"/>
    <mergeCell ref="BQ43:DC44"/>
    <mergeCell ref="DD43:DU44"/>
    <mergeCell ref="DW44:DX44"/>
    <mergeCell ref="DY44:DZ44"/>
    <mergeCell ref="EA44:ED44"/>
    <mergeCell ref="EE44:EF44"/>
    <mergeCell ref="AB42:AE42"/>
    <mergeCell ref="AF42:AI42"/>
    <mergeCell ref="AJ42:AN42"/>
    <mergeCell ref="AO42:BG42"/>
    <mergeCell ref="A43:R43"/>
    <mergeCell ref="S43:W43"/>
    <mergeCell ref="X43:AA43"/>
    <mergeCell ref="AB43:AE43"/>
    <mergeCell ref="AF43:AI43"/>
    <mergeCell ref="AJ43:BG43"/>
    <mergeCell ref="A42:C42"/>
    <mergeCell ref="D42:F42"/>
    <mergeCell ref="G42:L42"/>
    <mergeCell ref="M42:R42"/>
    <mergeCell ref="S42:W42"/>
    <mergeCell ref="X42:AA42"/>
    <mergeCell ref="AB41:AE41"/>
    <mergeCell ref="AF41:AI41"/>
    <mergeCell ref="AJ41:AN41"/>
    <mergeCell ref="AO41:BG41"/>
    <mergeCell ref="BR41:CY41"/>
    <mergeCell ref="CZ41:DK41"/>
    <mergeCell ref="A41:C41"/>
    <mergeCell ref="D41:F41"/>
    <mergeCell ref="G41:L41"/>
    <mergeCell ref="M41:R41"/>
    <mergeCell ref="S41:W41"/>
    <mergeCell ref="X41:AA41"/>
    <mergeCell ref="AB40:AE40"/>
    <mergeCell ref="AF40:AI40"/>
    <mergeCell ref="AJ40:AN40"/>
    <mergeCell ref="AO40:BG40"/>
    <mergeCell ref="BR40:CY40"/>
    <mergeCell ref="CZ40:DK40"/>
    <mergeCell ref="A40:C40"/>
    <mergeCell ref="D40:F40"/>
    <mergeCell ref="G40:L40"/>
    <mergeCell ref="M40:R40"/>
    <mergeCell ref="S40:W40"/>
    <mergeCell ref="X40:AA40"/>
    <mergeCell ref="AB39:AE39"/>
    <mergeCell ref="AF39:AI39"/>
    <mergeCell ref="AJ39:AN39"/>
    <mergeCell ref="AO39:BG39"/>
    <mergeCell ref="BR39:CY39"/>
    <mergeCell ref="CZ39:DK39"/>
    <mergeCell ref="DL38:EL38"/>
    <mergeCell ref="DL39:EL39"/>
    <mergeCell ref="DL40:EL40"/>
    <mergeCell ref="DL41:EL41"/>
    <mergeCell ref="A39:C39"/>
    <mergeCell ref="D39:F39"/>
    <mergeCell ref="G39:L39"/>
    <mergeCell ref="M39:R39"/>
    <mergeCell ref="S39:W39"/>
    <mergeCell ref="X39:AA39"/>
    <mergeCell ref="AF38:AI38"/>
    <mergeCell ref="AJ38:AN38"/>
    <mergeCell ref="AO38:BG38"/>
    <mergeCell ref="BO38:BQ41"/>
    <mergeCell ref="BR38:CY38"/>
    <mergeCell ref="CZ38:DK38"/>
    <mergeCell ref="AF37:AI37"/>
    <mergeCell ref="AJ37:AN37"/>
    <mergeCell ref="AO37:BG37"/>
    <mergeCell ref="A38:C38"/>
    <mergeCell ref="D38:F38"/>
    <mergeCell ref="G38:L38"/>
    <mergeCell ref="M38:R38"/>
    <mergeCell ref="S38:W38"/>
    <mergeCell ref="X38:AA38"/>
    <mergeCell ref="AB38:AE38"/>
    <mergeCell ref="DK36:DV36"/>
    <mergeCell ref="DW36:EH36"/>
    <mergeCell ref="EI36:EL36"/>
    <mergeCell ref="A37:C37"/>
    <mergeCell ref="D37:F37"/>
    <mergeCell ref="G37:L37"/>
    <mergeCell ref="M37:R37"/>
    <mergeCell ref="S37:W37"/>
    <mergeCell ref="X37:AA37"/>
    <mergeCell ref="AB37:AE37"/>
    <mergeCell ref="X36:AA36"/>
    <mergeCell ref="AB36:AE36"/>
    <mergeCell ref="AF36:AI36"/>
    <mergeCell ref="AJ36:AN36"/>
    <mergeCell ref="AO36:BG36"/>
    <mergeCell ref="BO36:DJ36"/>
    <mergeCell ref="CW35:DF35"/>
    <mergeCell ref="DG35:DJ35"/>
    <mergeCell ref="DK35:DV35"/>
    <mergeCell ref="DW35:EH35"/>
    <mergeCell ref="EI35:EL35"/>
    <mergeCell ref="A36:C36"/>
    <mergeCell ref="D36:F36"/>
    <mergeCell ref="G36:L36"/>
    <mergeCell ref="M36:R36"/>
    <mergeCell ref="S36:W36"/>
    <mergeCell ref="AB35:AE35"/>
    <mergeCell ref="AF35:AI35"/>
    <mergeCell ref="AJ35:AN35"/>
    <mergeCell ref="AO35:BG35"/>
    <mergeCell ref="BR35:CH35"/>
    <mergeCell ref="CI35:CV35"/>
    <mergeCell ref="A35:C35"/>
    <mergeCell ref="D35:F35"/>
    <mergeCell ref="G35:L35"/>
    <mergeCell ref="M35:R35"/>
    <mergeCell ref="S35:W35"/>
    <mergeCell ref="X35:AA35"/>
    <mergeCell ref="CI34:CV34"/>
    <mergeCell ref="CW34:DF34"/>
    <mergeCell ref="DG34:DJ34"/>
    <mergeCell ref="DK34:DV34"/>
    <mergeCell ref="DW34:EH34"/>
    <mergeCell ref="EI34:EL34"/>
    <mergeCell ref="X34:AA34"/>
    <mergeCell ref="AB34:AE34"/>
    <mergeCell ref="AF34:AI34"/>
    <mergeCell ref="AJ34:AN34"/>
    <mergeCell ref="AO34:BG34"/>
    <mergeCell ref="BR34:CH34"/>
    <mergeCell ref="CW33:DF33"/>
    <mergeCell ref="DG33:DJ33"/>
    <mergeCell ref="DK33:DV33"/>
    <mergeCell ref="DW33:EH33"/>
    <mergeCell ref="EI33:EL33"/>
    <mergeCell ref="A34:C34"/>
    <mergeCell ref="D34:F34"/>
    <mergeCell ref="G34:L34"/>
    <mergeCell ref="M34:R34"/>
    <mergeCell ref="S34:W34"/>
    <mergeCell ref="AB33:AE33"/>
    <mergeCell ref="AF33:AI33"/>
    <mergeCell ref="AJ33:AN33"/>
    <mergeCell ref="AO33:BG33"/>
    <mergeCell ref="BR33:CH33"/>
    <mergeCell ref="CI33:CV33"/>
    <mergeCell ref="A33:C33"/>
    <mergeCell ref="D33:F33"/>
    <mergeCell ref="G33:L33"/>
    <mergeCell ref="M33:R33"/>
    <mergeCell ref="S33:W33"/>
    <mergeCell ref="X33:AA33"/>
    <mergeCell ref="CI32:CV32"/>
    <mergeCell ref="CW32:DF32"/>
    <mergeCell ref="DG32:DJ32"/>
    <mergeCell ref="DK32:DV32"/>
    <mergeCell ref="DW32:EH32"/>
    <mergeCell ref="EI32:EL32"/>
    <mergeCell ref="X32:AA32"/>
    <mergeCell ref="AB32:AE32"/>
    <mergeCell ref="AF32:AI32"/>
    <mergeCell ref="AJ32:AN32"/>
    <mergeCell ref="AO32:BG32"/>
    <mergeCell ref="BR32:CH32"/>
    <mergeCell ref="CW31:DF31"/>
    <mergeCell ref="DG31:DJ31"/>
    <mergeCell ref="DK31:DV31"/>
    <mergeCell ref="DW31:EH31"/>
    <mergeCell ref="EI31:EL31"/>
    <mergeCell ref="A32:C32"/>
    <mergeCell ref="D32:F32"/>
    <mergeCell ref="G32:L32"/>
    <mergeCell ref="M32:R32"/>
    <mergeCell ref="S32:W32"/>
    <mergeCell ref="AB31:AE31"/>
    <mergeCell ref="AF31:AI31"/>
    <mergeCell ref="AJ31:AN31"/>
    <mergeCell ref="AO31:BG31"/>
    <mergeCell ref="BR31:CH31"/>
    <mergeCell ref="CI31:CV31"/>
    <mergeCell ref="A31:C31"/>
    <mergeCell ref="D31:F31"/>
    <mergeCell ref="G31:L31"/>
    <mergeCell ref="M31:R31"/>
    <mergeCell ref="S31:W31"/>
    <mergeCell ref="X31:AA31"/>
    <mergeCell ref="CI30:CV30"/>
    <mergeCell ref="CW30:DF30"/>
    <mergeCell ref="DG30:DJ30"/>
    <mergeCell ref="DK30:DV30"/>
    <mergeCell ref="DW30:EH30"/>
    <mergeCell ref="EI30:EL30"/>
    <mergeCell ref="X30:AA30"/>
    <mergeCell ref="AB30:AE30"/>
    <mergeCell ref="AF30:AI30"/>
    <mergeCell ref="AJ30:AN30"/>
    <mergeCell ref="AO30:BG30"/>
    <mergeCell ref="BR30:CH30"/>
    <mergeCell ref="CW29:DF29"/>
    <mergeCell ref="DG29:DJ29"/>
    <mergeCell ref="DK29:DV29"/>
    <mergeCell ref="DW29:EH29"/>
    <mergeCell ref="EI29:EL29"/>
    <mergeCell ref="A30:C30"/>
    <mergeCell ref="D30:F30"/>
    <mergeCell ref="G30:L30"/>
    <mergeCell ref="M30:R30"/>
    <mergeCell ref="S30:W30"/>
    <mergeCell ref="AB29:AE29"/>
    <mergeCell ref="AF29:AI29"/>
    <mergeCell ref="AJ29:AN29"/>
    <mergeCell ref="AO29:BG29"/>
    <mergeCell ref="BR29:CH29"/>
    <mergeCell ref="CI29:CV29"/>
    <mergeCell ref="A29:C29"/>
    <mergeCell ref="D29:F29"/>
    <mergeCell ref="G29:L29"/>
    <mergeCell ref="M29:R29"/>
    <mergeCell ref="S29:W29"/>
    <mergeCell ref="X29:AA29"/>
    <mergeCell ref="CI28:CV28"/>
    <mergeCell ref="CW28:DF28"/>
    <mergeCell ref="DG28:DJ28"/>
    <mergeCell ref="DK28:DV28"/>
    <mergeCell ref="DW28:EH28"/>
    <mergeCell ref="EI28:EL28"/>
    <mergeCell ref="X28:AA28"/>
    <mergeCell ref="AB28:AE28"/>
    <mergeCell ref="AF28:AI28"/>
    <mergeCell ref="AJ28:AN28"/>
    <mergeCell ref="AO28:BG28"/>
    <mergeCell ref="BR28:CH28"/>
    <mergeCell ref="CW27:DF27"/>
    <mergeCell ref="DG27:DJ27"/>
    <mergeCell ref="DK27:DV27"/>
    <mergeCell ref="DW27:EH27"/>
    <mergeCell ref="EI27:EL27"/>
    <mergeCell ref="A28:C28"/>
    <mergeCell ref="D28:F28"/>
    <mergeCell ref="G28:L28"/>
    <mergeCell ref="M28:R28"/>
    <mergeCell ref="S28:W28"/>
    <mergeCell ref="AB27:AE27"/>
    <mergeCell ref="AF27:AI27"/>
    <mergeCell ref="AJ27:AN27"/>
    <mergeCell ref="AO27:BG27"/>
    <mergeCell ref="BR27:CH27"/>
    <mergeCell ref="CI27:CV27"/>
    <mergeCell ref="A27:C27"/>
    <mergeCell ref="D27:F27"/>
    <mergeCell ref="G27:L27"/>
    <mergeCell ref="M27:R27"/>
    <mergeCell ref="S27:W27"/>
    <mergeCell ref="X27:AA27"/>
    <mergeCell ref="CI26:CV26"/>
    <mergeCell ref="CW26:DF26"/>
    <mergeCell ref="DG26:DJ26"/>
    <mergeCell ref="DK26:DV26"/>
    <mergeCell ref="DW26:EH26"/>
    <mergeCell ref="EI26:EL26"/>
    <mergeCell ref="X26:AA26"/>
    <mergeCell ref="AB26:AE26"/>
    <mergeCell ref="AF26:AI26"/>
    <mergeCell ref="AJ26:AN26"/>
    <mergeCell ref="AO26:BG26"/>
    <mergeCell ref="BR26:CH26"/>
    <mergeCell ref="CW25:DF25"/>
    <mergeCell ref="DG25:DJ25"/>
    <mergeCell ref="DK25:DV25"/>
    <mergeCell ref="DW25:EH25"/>
    <mergeCell ref="EI25:EL25"/>
    <mergeCell ref="A26:C26"/>
    <mergeCell ref="D26:F26"/>
    <mergeCell ref="G26:L26"/>
    <mergeCell ref="M26:R26"/>
    <mergeCell ref="S26:W26"/>
    <mergeCell ref="AB25:AE25"/>
    <mergeCell ref="AF25:AI25"/>
    <mergeCell ref="AJ25:AN25"/>
    <mergeCell ref="AO25:BG25"/>
    <mergeCell ref="BR25:CH25"/>
    <mergeCell ref="CI25:CV25"/>
    <mergeCell ref="A25:C25"/>
    <mergeCell ref="D25:F25"/>
    <mergeCell ref="G25:L25"/>
    <mergeCell ref="M25:R25"/>
    <mergeCell ref="S25:W25"/>
    <mergeCell ref="X25:AA25"/>
    <mergeCell ref="CW24:DF24"/>
    <mergeCell ref="DG24:DJ24"/>
    <mergeCell ref="DK24:DV24"/>
    <mergeCell ref="DW24:EH24"/>
    <mergeCell ref="EI24:EL24"/>
    <mergeCell ref="EM24:EN24"/>
    <mergeCell ref="AB24:AE24"/>
    <mergeCell ref="AF24:AI24"/>
    <mergeCell ref="AJ24:AN24"/>
    <mergeCell ref="AO24:BG24"/>
    <mergeCell ref="BR24:CH24"/>
    <mergeCell ref="CI24:CV24"/>
    <mergeCell ref="A24:C24"/>
    <mergeCell ref="D24:F24"/>
    <mergeCell ref="G24:L24"/>
    <mergeCell ref="M24:R24"/>
    <mergeCell ref="S24:W24"/>
    <mergeCell ref="X24:AA24"/>
    <mergeCell ref="CI23:CV23"/>
    <mergeCell ref="CW23:DF23"/>
    <mergeCell ref="DG23:DJ23"/>
    <mergeCell ref="DK23:DV23"/>
    <mergeCell ref="DW23:EH23"/>
    <mergeCell ref="EI23:EL23"/>
    <mergeCell ref="X23:AA23"/>
    <mergeCell ref="AB23:AE23"/>
    <mergeCell ref="AF23:AI23"/>
    <mergeCell ref="AJ23:AN23"/>
    <mergeCell ref="AO23:BG23"/>
    <mergeCell ref="BR23:CH23"/>
    <mergeCell ref="CW22:DF22"/>
    <mergeCell ref="DG22:DJ22"/>
    <mergeCell ref="DK22:DV22"/>
    <mergeCell ref="DW22:EH22"/>
    <mergeCell ref="EI22:EL22"/>
    <mergeCell ref="A23:C23"/>
    <mergeCell ref="D23:F23"/>
    <mergeCell ref="G23:L23"/>
    <mergeCell ref="M23:R23"/>
    <mergeCell ref="S23:W23"/>
    <mergeCell ref="AB22:AE22"/>
    <mergeCell ref="AF22:AI22"/>
    <mergeCell ref="AJ22:AN22"/>
    <mergeCell ref="AO22:BG22"/>
    <mergeCell ref="BR22:CH22"/>
    <mergeCell ref="CI22:CV22"/>
    <mergeCell ref="A22:C22"/>
    <mergeCell ref="D22:F22"/>
    <mergeCell ref="G22:L22"/>
    <mergeCell ref="M22:R22"/>
    <mergeCell ref="S22:W22"/>
    <mergeCell ref="X22:AA22"/>
    <mergeCell ref="CI21:CV21"/>
    <mergeCell ref="CW21:DF21"/>
    <mergeCell ref="DG21:DJ21"/>
    <mergeCell ref="DK21:DV21"/>
    <mergeCell ref="DW21:EH21"/>
    <mergeCell ref="EI21:EL21"/>
    <mergeCell ref="A21:C21"/>
    <mergeCell ref="D21:F21"/>
    <mergeCell ref="G21:L21"/>
    <mergeCell ref="M21:R21"/>
    <mergeCell ref="S21:W21"/>
    <mergeCell ref="X21:AA21"/>
    <mergeCell ref="CI20:CV20"/>
    <mergeCell ref="CW20:DF20"/>
    <mergeCell ref="DG20:DJ20"/>
    <mergeCell ref="DK20:DV20"/>
    <mergeCell ref="DW20:EH20"/>
    <mergeCell ref="EI20:EL20"/>
    <mergeCell ref="AF20:AI20"/>
    <mergeCell ref="AJ20:AN20"/>
    <mergeCell ref="AO20:BG20"/>
    <mergeCell ref="BO20:BQ35"/>
    <mergeCell ref="BR20:CH20"/>
    <mergeCell ref="AB21:AE21"/>
    <mergeCell ref="AF21:AI21"/>
    <mergeCell ref="AJ21:AN21"/>
    <mergeCell ref="AO21:BG21"/>
    <mergeCell ref="BR21:CH21"/>
    <mergeCell ref="AF19:AI19"/>
    <mergeCell ref="AJ19:AN19"/>
    <mergeCell ref="AO19:BG19"/>
    <mergeCell ref="A20:C20"/>
    <mergeCell ref="D20:F20"/>
    <mergeCell ref="G20:L20"/>
    <mergeCell ref="M20:R20"/>
    <mergeCell ref="S20:W20"/>
    <mergeCell ref="X20:AA20"/>
    <mergeCell ref="AB20:AE20"/>
    <mergeCell ref="AJ18:AN18"/>
    <mergeCell ref="AO18:BG18"/>
    <mergeCell ref="CD18:CL18"/>
    <mergeCell ref="A19:C19"/>
    <mergeCell ref="D19:F19"/>
    <mergeCell ref="G19:L19"/>
    <mergeCell ref="M19:R19"/>
    <mergeCell ref="S19:W19"/>
    <mergeCell ref="X19:AA19"/>
    <mergeCell ref="AB19:AE19"/>
    <mergeCell ref="DR17:EB17"/>
    <mergeCell ref="EC17:EL17"/>
    <mergeCell ref="A18:C18"/>
    <mergeCell ref="D18:F18"/>
    <mergeCell ref="G18:L18"/>
    <mergeCell ref="M18:R18"/>
    <mergeCell ref="S18:W18"/>
    <mergeCell ref="X18:AA18"/>
    <mergeCell ref="AB18:AE18"/>
    <mergeCell ref="AF18:AI18"/>
    <mergeCell ref="AB17:AE17"/>
    <mergeCell ref="AF17:AI17"/>
    <mergeCell ref="AJ17:AN17"/>
    <mergeCell ref="AO17:BG17"/>
    <mergeCell ref="BO17:CC18"/>
    <mergeCell ref="CD17:CM17"/>
    <mergeCell ref="CM18:EL18"/>
    <mergeCell ref="CN17:DG17"/>
    <mergeCell ref="DH17:DO17"/>
    <mergeCell ref="DP17:DQ17"/>
    <mergeCell ref="AB16:AE16"/>
    <mergeCell ref="AF16:AI16"/>
    <mergeCell ref="AJ16:AN16"/>
    <mergeCell ref="AO16:BG16"/>
    <mergeCell ref="A17:C17"/>
    <mergeCell ref="D17:F17"/>
    <mergeCell ref="G17:L17"/>
    <mergeCell ref="M17:R17"/>
    <mergeCell ref="S17:W17"/>
    <mergeCell ref="X17:AA17"/>
    <mergeCell ref="A16:C16"/>
    <mergeCell ref="D16:F16"/>
    <mergeCell ref="G16:L16"/>
    <mergeCell ref="M16:R16"/>
    <mergeCell ref="S16:W16"/>
    <mergeCell ref="X16:AA16"/>
    <mergeCell ref="AB15:AE15"/>
    <mergeCell ref="AF15:AI15"/>
    <mergeCell ref="AJ15:AN15"/>
    <mergeCell ref="AO15:BG15"/>
    <mergeCell ref="BO15:CF15"/>
    <mergeCell ref="CG15:CP15"/>
    <mergeCell ref="AB14:AE14"/>
    <mergeCell ref="AF14:AI14"/>
    <mergeCell ref="AJ14:AN14"/>
    <mergeCell ref="AO14:BG14"/>
    <mergeCell ref="A15:C15"/>
    <mergeCell ref="D15:F15"/>
    <mergeCell ref="G15:L15"/>
    <mergeCell ref="M15:R15"/>
    <mergeCell ref="S15:W15"/>
    <mergeCell ref="X15:AA15"/>
    <mergeCell ref="AF13:AI13"/>
    <mergeCell ref="AJ13:AN13"/>
    <mergeCell ref="AO13:BG13"/>
    <mergeCell ref="BO13:CB13"/>
    <mergeCell ref="A14:C14"/>
    <mergeCell ref="D14:F14"/>
    <mergeCell ref="G14:L14"/>
    <mergeCell ref="M14:R14"/>
    <mergeCell ref="S14:W14"/>
    <mergeCell ref="X14:AA14"/>
    <mergeCell ref="AO12:BG12"/>
    <mergeCell ref="BO12:CB12"/>
    <mergeCell ref="CC12:CV13"/>
    <mergeCell ref="A13:C13"/>
    <mergeCell ref="D13:F13"/>
    <mergeCell ref="G13:L13"/>
    <mergeCell ref="M13:R13"/>
    <mergeCell ref="S13:W13"/>
    <mergeCell ref="X13:AA13"/>
    <mergeCell ref="AB13:AE13"/>
    <mergeCell ref="BO11:CB11"/>
    <mergeCell ref="A12:C12"/>
    <mergeCell ref="D12:F12"/>
    <mergeCell ref="G12:L12"/>
    <mergeCell ref="M12:R12"/>
    <mergeCell ref="S12:W12"/>
    <mergeCell ref="X12:AA12"/>
    <mergeCell ref="AB12:AE12"/>
    <mergeCell ref="AF12:AI12"/>
    <mergeCell ref="AJ12:AN12"/>
    <mergeCell ref="CZ9:DH14"/>
    <mergeCell ref="DI9:EL14"/>
    <mergeCell ref="G10:L11"/>
    <mergeCell ref="M10:R11"/>
    <mergeCell ref="S10:W11"/>
    <mergeCell ref="X10:AA11"/>
    <mergeCell ref="AB10:AE11"/>
    <mergeCell ref="AF10:AI11"/>
    <mergeCell ref="BO10:CB10"/>
    <mergeCell ref="CC10:CV11"/>
    <mergeCell ref="CX7:CY14"/>
    <mergeCell ref="CZ7:DH8"/>
    <mergeCell ref="DI7:EL8"/>
    <mergeCell ref="BO8:CB9"/>
    <mergeCell ref="CC8:CV9"/>
    <mergeCell ref="A9:C11"/>
    <mergeCell ref="D9:F11"/>
    <mergeCell ref="G9:AI9"/>
    <mergeCell ref="AJ9:AN11"/>
    <mergeCell ref="AO9:BG11"/>
    <mergeCell ref="CM6:CO6"/>
    <mergeCell ref="CP6:CR6"/>
    <mergeCell ref="BN7:BZ7"/>
    <mergeCell ref="CA7:CC7"/>
    <mergeCell ref="CD7:CF7"/>
    <mergeCell ref="CG7:CI7"/>
    <mergeCell ref="CJ7:CL7"/>
    <mergeCell ref="CM7:CO7"/>
    <mergeCell ref="CP7:CR7"/>
    <mergeCell ref="EC5:EE5"/>
    <mergeCell ref="EF5:EH5"/>
    <mergeCell ref="EI5:EL5"/>
    <mergeCell ref="A6:G7"/>
    <mergeCell ref="H6:R7"/>
    <mergeCell ref="S6:Y7"/>
    <mergeCell ref="Z6:AL7"/>
    <mergeCell ref="BN6:BZ6"/>
    <mergeCell ref="CA6:CC6"/>
    <mergeCell ref="CD6:CF6"/>
    <mergeCell ref="CM5:CO5"/>
    <mergeCell ref="CP5:CR5"/>
    <mergeCell ref="DO5:DS5"/>
    <mergeCell ref="DT5:DV5"/>
    <mergeCell ref="DW5:DY5"/>
    <mergeCell ref="DZ5:EB5"/>
    <mergeCell ref="AS5:BG7"/>
    <mergeCell ref="BN5:BZ5"/>
    <mergeCell ref="CA5:CC5"/>
    <mergeCell ref="CD5:CF5"/>
    <mergeCell ref="CG5:CI5"/>
    <mergeCell ref="CJ5:CL5"/>
    <mergeCell ref="CG6:CI6"/>
    <mergeCell ref="CJ6:CL6"/>
    <mergeCell ref="BN2:EL2"/>
    <mergeCell ref="BN3:EL4"/>
    <mergeCell ref="A4:F5"/>
    <mergeCell ref="G4:P5"/>
    <mergeCell ref="Q4:AA4"/>
    <mergeCell ref="AB4:AL5"/>
    <mergeCell ref="AM4:AW4"/>
    <mergeCell ref="AX4:BG4"/>
    <mergeCell ref="Q5:AA5"/>
    <mergeCell ref="AM5:AR7"/>
  </mergeCells>
  <printOptions/>
  <pageMargins left="0.7086614173228347" right="0.4330708661417323" top="0.3937007874015748" bottom="0.3937007874015748" header="0.5118110236220472" footer="0.5118110236220472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P49"/>
  <sheetViews>
    <sheetView showGridLines="0" view="pageBreakPreview" zoomScale="85" zoomScaleNormal="55" zoomScaleSheetLayoutView="85" zoomScalePageLayoutView="0" workbookViewId="0" topLeftCell="A1">
      <selection activeCell="BM1" sqref="BM1"/>
    </sheetView>
  </sheetViews>
  <sheetFormatPr defaultColWidth="1.57421875" defaultRowHeight="15"/>
  <cols>
    <col min="1" max="25" width="1.421875" style="28" customWidth="1"/>
    <col min="26" max="26" width="2.7109375" style="28" customWidth="1"/>
    <col min="27" max="30" width="1.421875" style="28" customWidth="1"/>
    <col min="31" max="31" width="1.57421875" style="28" customWidth="1"/>
    <col min="32" max="34" width="1.421875" style="28" customWidth="1"/>
    <col min="35" max="35" width="1.57421875" style="28" customWidth="1"/>
    <col min="36" max="49" width="1.421875" style="28" customWidth="1"/>
    <col min="50" max="50" width="1.57421875" style="28" customWidth="1"/>
    <col min="51" max="59" width="1.421875" style="28" customWidth="1"/>
    <col min="60" max="60" width="2.421875" style="28" hidden="1" customWidth="1"/>
    <col min="61" max="64" width="8.421875" style="28" hidden="1" customWidth="1"/>
    <col min="65" max="65" width="2.140625" style="26" customWidth="1"/>
    <col min="66" max="66" width="2.57421875" style="21" customWidth="1"/>
    <col min="67" max="68" width="2.00390625" style="21" customWidth="1"/>
    <col min="69" max="143" width="1.1484375" style="21" customWidth="1"/>
    <col min="144" max="144" width="5.28125" style="21" hidden="1" customWidth="1"/>
    <col min="145" max="145" width="10.57421875" style="26" hidden="1" customWidth="1"/>
    <col min="146" max="146" width="10.57421875" style="28" hidden="1" customWidth="1"/>
    <col min="147" max="202" width="1.421875" style="28" customWidth="1"/>
    <col min="203" max="203" width="2.7109375" style="28" customWidth="1"/>
    <col min="204" max="207" width="1.421875" style="28" customWidth="1"/>
    <col min="208" max="208" width="3.00390625" style="28" customWidth="1"/>
    <col min="209" max="211" width="1.421875" style="28" customWidth="1"/>
    <col min="212" max="212" width="3.00390625" style="28" customWidth="1"/>
    <col min="213" max="16384" width="1.421875" style="28" customWidth="1"/>
  </cols>
  <sheetData>
    <row r="1" spans="1:59" ht="18" customHeight="1">
      <c r="A1" s="27" t="str">
        <f>'基本設定'!M5</f>
        <v>第7号様式（第18条関係）</v>
      </c>
      <c r="B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65" t="str">
        <f>HYPERLINK("#"&amp;ADDRESS(IF(ISERROR(MATCH(INT($G$4),'受給者一覧'!$B:$B,0)),1,MATCH(INT($G$4),'受給者一覧'!$B:$B,0)),2,1,1,"受給者一覧"),"受給者一覧へ")</f>
        <v>受給者一覧へ</v>
      </c>
      <c r="AY1" s="65"/>
      <c r="AZ1" s="26"/>
      <c r="BA1" s="26"/>
      <c r="BB1" s="26"/>
      <c r="BC1" s="26"/>
      <c r="BD1" s="26"/>
      <c r="BE1" s="26"/>
      <c r="BF1" s="26"/>
      <c r="BG1" s="26"/>
    </row>
    <row r="2" spans="1:142" ht="18" customHeight="1">
      <c r="A2" s="26"/>
      <c r="B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9" t="str">
        <f>'基本設定'!Y5</f>
        <v>地域活動支援センター事業提供実績記録票</v>
      </c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6"/>
      <c r="AQ2" s="26"/>
      <c r="AR2" s="26"/>
      <c r="AS2" s="26"/>
      <c r="AT2" s="26"/>
      <c r="AU2" s="26"/>
      <c r="AV2" s="26"/>
      <c r="AW2" s="26"/>
      <c r="AX2" s="66">
        <f>'請求書'!D20</f>
        <v>44986</v>
      </c>
      <c r="AY2" s="26"/>
      <c r="AZ2" s="26"/>
      <c r="BA2" s="26"/>
      <c r="BB2" s="26"/>
      <c r="BC2" s="26"/>
      <c r="BD2" s="26"/>
      <c r="BE2" s="26"/>
      <c r="BF2" s="26"/>
      <c r="BG2" s="26"/>
      <c r="BN2" s="215" t="s">
        <v>49</v>
      </c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</row>
    <row r="3" spans="1:142" ht="18" customHeight="1" thickBot="1">
      <c r="A3" s="26"/>
      <c r="B3" s="26"/>
      <c r="C3" s="28" t="str">
        <f>'請求書'!$D$21&amp;'請求書'!$F$21&amp;'請求書'!$G$21&amp;'請求書'!$H$21&amp;'請求書'!$J$21&amp;'請求書'!$K$21&amp;'請求書'!$L$21</f>
        <v>令和05年03月分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N3" s="216" t="s">
        <v>50</v>
      </c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</row>
    <row r="4" spans="1:142" ht="18" customHeight="1" thickBot="1">
      <c r="A4" s="217" t="s">
        <v>169</v>
      </c>
      <c r="B4" s="218"/>
      <c r="C4" s="218"/>
      <c r="D4" s="218"/>
      <c r="E4" s="218"/>
      <c r="F4" s="218"/>
      <c r="G4" s="221" t="str">
        <f ca="1">TEXT(RIGHT(CELL("filename",G4),LEN(CELL("filename",G4))-FIND("]",CELL("filename",G4))),"0000000000")</f>
        <v>2320600004</v>
      </c>
      <c r="H4" s="222"/>
      <c r="I4" s="222"/>
      <c r="J4" s="222"/>
      <c r="K4" s="222"/>
      <c r="L4" s="222"/>
      <c r="M4" s="222"/>
      <c r="N4" s="222"/>
      <c r="O4" s="222"/>
      <c r="P4" s="223"/>
      <c r="Q4" s="227" t="s">
        <v>16</v>
      </c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8" t="str">
        <f>IF(VLOOKUP(INT($G$4),'受給者一覧'!$B$3:$AX$500,3,FALSE)="",VLOOKUP(INT($G$4),'受給者一覧'!$B$3:$AX$500,2,FALSE),VLOOKUP(INT($G$4),'受給者一覧'!$B$3:$AX$500,3,FALSE)&amp;CHAR(10)&amp;"("&amp;VLOOKUP(INT($G$4),'受給者一覧'!$B$3:$AX$500,2,FALSE)&amp;")")</f>
        <v>保護者　太郎41
(春日井　太郎14)</v>
      </c>
      <c r="AC4" s="229"/>
      <c r="AD4" s="229"/>
      <c r="AE4" s="229"/>
      <c r="AF4" s="229"/>
      <c r="AG4" s="229"/>
      <c r="AH4" s="229"/>
      <c r="AI4" s="229"/>
      <c r="AJ4" s="229"/>
      <c r="AK4" s="229"/>
      <c r="AL4" s="230"/>
      <c r="AM4" s="218" t="s">
        <v>17</v>
      </c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34">
        <f>'請求書'!$S$9</f>
        <v>2367500000</v>
      </c>
      <c r="AY4" s="235"/>
      <c r="AZ4" s="235"/>
      <c r="BA4" s="235"/>
      <c r="BB4" s="235"/>
      <c r="BC4" s="235"/>
      <c r="BD4" s="235"/>
      <c r="BE4" s="235"/>
      <c r="BF4" s="235"/>
      <c r="BG4" s="236"/>
      <c r="BH4" s="59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</row>
    <row r="5" spans="1:142" ht="18" customHeight="1" thickBot="1">
      <c r="A5" s="219"/>
      <c r="B5" s="220"/>
      <c r="C5" s="220"/>
      <c r="D5" s="220"/>
      <c r="E5" s="220"/>
      <c r="F5" s="220"/>
      <c r="G5" s="224"/>
      <c r="H5" s="225"/>
      <c r="I5" s="225"/>
      <c r="J5" s="225"/>
      <c r="K5" s="225"/>
      <c r="L5" s="225"/>
      <c r="M5" s="225"/>
      <c r="N5" s="225"/>
      <c r="O5" s="225"/>
      <c r="P5" s="226"/>
      <c r="Q5" s="237" t="s">
        <v>18</v>
      </c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1"/>
      <c r="AC5" s="232"/>
      <c r="AD5" s="232"/>
      <c r="AE5" s="232"/>
      <c r="AF5" s="232"/>
      <c r="AG5" s="232"/>
      <c r="AH5" s="232"/>
      <c r="AI5" s="232"/>
      <c r="AJ5" s="232"/>
      <c r="AK5" s="232"/>
      <c r="AL5" s="233"/>
      <c r="AM5" s="220" t="s">
        <v>19</v>
      </c>
      <c r="AN5" s="220"/>
      <c r="AO5" s="220"/>
      <c r="AP5" s="220"/>
      <c r="AQ5" s="220"/>
      <c r="AR5" s="220"/>
      <c r="AS5" s="264" t="str">
        <f>'請求書'!$S$15</f>
        <v>〇〇地域活動支援センター　　　　　　　　
○○○○○○○○○○</v>
      </c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6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  <c r="DO5" s="263" t="str">
        <f>'請求書'!D21</f>
        <v>令和</v>
      </c>
      <c r="DP5" s="239"/>
      <c r="DQ5" s="239"/>
      <c r="DR5" s="239"/>
      <c r="DS5" s="239"/>
      <c r="DT5" s="239" t="str">
        <f>'請求書'!F21</f>
        <v>0</v>
      </c>
      <c r="DU5" s="239"/>
      <c r="DV5" s="239"/>
      <c r="DW5" s="239" t="str">
        <f>'請求書'!G21</f>
        <v>5</v>
      </c>
      <c r="DX5" s="239"/>
      <c r="DY5" s="239"/>
      <c r="DZ5" s="239" t="s">
        <v>39</v>
      </c>
      <c r="EA5" s="239"/>
      <c r="EB5" s="239"/>
      <c r="EC5" s="239" t="str">
        <f>'請求書'!J21</f>
        <v>0</v>
      </c>
      <c r="ED5" s="239"/>
      <c r="EE5" s="239"/>
      <c r="EF5" s="239" t="str">
        <f>'請求書'!K21</f>
        <v>3</v>
      </c>
      <c r="EG5" s="239"/>
      <c r="EH5" s="239"/>
      <c r="EI5" s="239" t="s">
        <v>51</v>
      </c>
      <c r="EJ5" s="239"/>
      <c r="EK5" s="239"/>
      <c r="EL5" s="240"/>
    </row>
    <row r="6" spans="1:96" ht="18" customHeight="1" thickBot="1">
      <c r="A6" s="241" t="s">
        <v>20</v>
      </c>
      <c r="B6" s="242"/>
      <c r="C6" s="242"/>
      <c r="D6" s="242"/>
      <c r="E6" s="242"/>
      <c r="F6" s="242"/>
      <c r="G6" s="243"/>
      <c r="H6" s="247" t="str">
        <f>VLOOKUP(INT($G$4),'受給者一覧'!$B$3:$AX$500,31,FALSE)&amp;"日"</f>
        <v>10日</v>
      </c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9" t="s">
        <v>21</v>
      </c>
      <c r="T6" s="250"/>
      <c r="U6" s="250"/>
      <c r="V6" s="250"/>
      <c r="W6" s="250"/>
      <c r="X6" s="250"/>
      <c r="Y6" s="251"/>
      <c r="Z6" s="255">
        <f>VLOOKUP(INT($G$4),'受給者一覧'!$B$3:$AX$500,4,FALSE)</f>
        <v>37200</v>
      </c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7"/>
      <c r="AM6" s="220"/>
      <c r="AN6" s="220"/>
      <c r="AO6" s="220"/>
      <c r="AP6" s="220"/>
      <c r="AQ6" s="220"/>
      <c r="AR6" s="220"/>
      <c r="AS6" s="267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9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</row>
    <row r="7" spans="1:142" ht="18" customHeight="1" thickBot="1">
      <c r="A7" s="244"/>
      <c r="B7" s="245"/>
      <c r="C7" s="245"/>
      <c r="D7" s="245"/>
      <c r="E7" s="245"/>
      <c r="F7" s="245"/>
      <c r="G7" s="246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52"/>
      <c r="T7" s="253"/>
      <c r="U7" s="253"/>
      <c r="V7" s="253"/>
      <c r="W7" s="253"/>
      <c r="X7" s="253"/>
      <c r="Y7" s="254"/>
      <c r="Z7" s="258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60"/>
      <c r="AM7" s="238"/>
      <c r="AN7" s="238"/>
      <c r="AO7" s="238"/>
      <c r="AP7" s="238"/>
      <c r="AQ7" s="238"/>
      <c r="AR7" s="238"/>
      <c r="AS7" s="270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2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X7" s="295" t="s">
        <v>52</v>
      </c>
      <c r="CY7" s="296"/>
      <c r="CZ7" s="301" t="s">
        <v>53</v>
      </c>
      <c r="DA7" s="301"/>
      <c r="DB7" s="301"/>
      <c r="DC7" s="301"/>
      <c r="DD7" s="301"/>
      <c r="DE7" s="301"/>
      <c r="DF7" s="301"/>
      <c r="DG7" s="301"/>
      <c r="DH7" s="301"/>
      <c r="DI7" s="303">
        <f>AX4</f>
        <v>2367500000</v>
      </c>
      <c r="DJ7" s="304"/>
      <c r="DK7" s="304"/>
      <c r="DL7" s="304"/>
      <c r="DM7" s="304"/>
      <c r="DN7" s="304"/>
      <c r="DO7" s="304"/>
      <c r="DP7" s="304"/>
      <c r="DQ7" s="304"/>
      <c r="DR7" s="304"/>
      <c r="DS7" s="304"/>
      <c r="DT7" s="304"/>
      <c r="DU7" s="304"/>
      <c r="DV7" s="304"/>
      <c r="DW7" s="304"/>
      <c r="DX7" s="304"/>
      <c r="DY7" s="304"/>
      <c r="DZ7" s="304"/>
      <c r="EA7" s="304"/>
      <c r="EB7" s="304"/>
      <c r="EC7" s="304"/>
      <c r="ED7" s="304"/>
      <c r="EE7" s="304"/>
      <c r="EF7" s="304"/>
      <c r="EG7" s="304"/>
      <c r="EH7" s="304"/>
      <c r="EI7" s="304"/>
      <c r="EJ7" s="304"/>
      <c r="EK7" s="304"/>
      <c r="EL7" s="305"/>
    </row>
    <row r="8" spans="1:142" ht="18" customHeight="1" thickBo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O8" s="309" t="s">
        <v>54</v>
      </c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3" t="str">
        <f>G4</f>
        <v>2320600004</v>
      </c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5"/>
      <c r="CX8" s="297"/>
      <c r="CY8" s="298"/>
      <c r="CZ8" s="302"/>
      <c r="DA8" s="302"/>
      <c r="DB8" s="302"/>
      <c r="DC8" s="302"/>
      <c r="DD8" s="302"/>
      <c r="DE8" s="302"/>
      <c r="DF8" s="302"/>
      <c r="DG8" s="302"/>
      <c r="DH8" s="302"/>
      <c r="DI8" s="306"/>
      <c r="DJ8" s="307"/>
      <c r="DK8" s="307"/>
      <c r="DL8" s="307"/>
      <c r="DM8" s="307"/>
      <c r="DN8" s="307"/>
      <c r="DO8" s="307"/>
      <c r="DP8" s="307"/>
      <c r="DQ8" s="307"/>
      <c r="DR8" s="307"/>
      <c r="DS8" s="307"/>
      <c r="DT8" s="307"/>
      <c r="DU8" s="307"/>
      <c r="DV8" s="307"/>
      <c r="DW8" s="307"/>
      <c r="DX8" s="307"/>
      <c r="DY8" s="307"/>
      <c r="DZ8" s="307"/>
      <c r="EA8" s="307"/>
      <c r="EB8" s="307"/>
      <c r="EC8" s="307"/>
      <c r="ED8" s="307"/>
      <c r="EE8" s="307"/>
      <c r="EF8" s="307"/>
      <c r="EG8" s="307"/>
      <c r="EH8" s="307"/>
      <c r="EI8" s="307"/>
      <c r="EJ8" s="307"/>
      <c r="EK8" s="307"/>
      <c r="EL8" s="308"/>
    </row>
    <row r="9" spans="1:142" ht="18" customHeight="1">
      <c r="A9" s="366" t="s">
        <v>22</v>
      </c>
      <c r="B9" s="367"/>
      <c r="C9" s="367"/>
      <c r="D9" s="367" t="s">
        <v>23</v>
      </c>
      <c r="E9" s="367"/>
      <c r="F9" s="372"/>
      <c r="G9" s="319" t="s">
        <v>170</v>
      </c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1"/>
      <c r="AJ9" s="322" t="s">
        <v>197</v>
      </c>
      <c r="AK9" s="323"/>
      <c r="AL9" s="323"/>
      <c r="AM9" s="323"/>
      <c r="AN9" s="324"/>
      <c r="AO9" s="330" t="s">
        <v>24</v>
      </c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2"/>
      <c r="BO9" s="311"/>
      <c r="BP9" s="312"/>
      <c r="BQ9" s="312"/>
      <c r="BR9" s="312"/>
      <c r="BS9" s="312"/>
      <c r="BT9" s="312"/>
      <c r="BU9" s="312"/>
      <c r="BV9" s="312"/>
      <c r="BW9" s="312"/>
      <c r="BX9" s="312"/>
      <c r="BY9" s="312"/>
      <c r="BZ9" s="312"/>
      <c r="CA9" s="312"/>
      <c r="CB9" s="312"/>
      <c r="CC9" s="316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/>
      <c r="CP9" s="317"/>
      <c r="CQ9" s="317"/>
      <c r="CR9" s="317"/>
      <c r="CS9" s="317"/>
      <c r="CT9" s="317"/>
      <c r="CU9" s="317"/>
      <c r="CV9" s="318"/>
      <c r="CX9" s="297"/>
      <c r="CY9" s="298"/>
      <c r="CZ9" s="273" t="s">
        <v>55</v>
      </c>
      <c r="DA9" s="274"/>
      <c r="DB9" s="274"/>
      <c r="DC9" s="274"/>
      <c r="DD9" s="274"/>
      <c r="DE9" s="274"/>
      <c r="DF9" s="274"/>
      <c r="DG9" s="274"/>
      <c r="DH9" s="274"/>
      <c r="DI9" s="276" t="str">
        <f>AS5</f>
        <v>〇〇地域活動支援センター　　　　　　　　
○○○○○○○○○○</v>
      </c>
      <c r="DJ9" s="277"/>
      <c r="DK9" s="277"/>
      <c r="DL9" s="277"/>
      <c r="DM9" s="277"/>
      <c r="DN9" s="277"/>
      <c r="DO9" s="277"/>
      <c r="DP9" s="277"/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7"/>
      <c r="EJ9" s="277"/>
      <c r="EK9" s="277"/>
      <c r="EL9" s="278"/>
    </row>
    <row r="10" spans="1:142" ht="18" customHeight="1">
      <c r="A10" s="368"/>
      <c r="B10" s="369"/>
      <c r="C10" s="369"/>
      <c r="D10" s="369"/>
      <c r="E10" s="369"/>
      <c r="F10" s="373"/>
      <c r="G10" s="219" t="s">
        <v>25</v>
      </c>
      <c r="H10" s="220"/>
      <c r="I10" s="220"/>
      <c r="J10" s="220"/>
      <c r="K10" s="220"/>
      <c r="L10" s="220"/>
      <c r="M10" s="220" t="s">
        <v>26</v>
      </c>
      <c r="N10" s="220"/>
      <c r="O10" s="220"/>
      <c r="P10" s="220"/>
      <c r="Q10" s="220"/>
      <c r="R10" s="220"/>
      <c r="S10" s="242" t="s">
        <v>171</v>
      </c>
      <c r="T10" s="242"/>
      <c r="U10" s="242"/>
      <c r="V10" s="242"/>
      <c r="W10" s="242"/>
      <c r="X10" s="220" t="s">
        <v>172</v>
      </c>
      <c r="Y10" s="220"/>
      <c r="Z10" s="220"/>
      <c r="AA10" s="286"/>
      <c r="AB10" s="220" t="s">
        <v>173</v>
      </c>
      <c r="AC10" s="220"/>
      <c r="AD10" s="220"/>
      <c r="AE10" s="288"/>
      <c r="AF10" s="220" t="s">
        <v>174</v>
      </c>
      <c r="AG10" s="220"/>
      <c r="AH10" s="220"/>
      <c r="AI10" s="290"/>
      <c r="AJ10" s="325"/>
      <c r="AK10" s="326"/>
      <c r="AL10" s="326"/>
      <c r="AM10" s="326"/>
      <c r="AN10" s="327"/>
      <c r="AO10" s="333"/>
      <c r="AP10" s="334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5"/>
      <c r="BO10" s="292" t="s">
        <v>56</v>
      </c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74" t="str">
        <f>IF(VLOOKUP(INT($G$4),'受給者一覧'!$B$3:$AX$500,3,FALSE)="",VLOOKUP(INT($G$4),'受給者一覧'!$B$3:$AX$500,2,FALSE),VLOOKUP(INT($G$4),'受給者一覧'!$B$3:$AX$500,3,FALSE))</f>
        <v>保護者　太郎41</v>
      </c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94"/>
      <c r="CX10" s="297"/>
      <c r="CY10" s="298"/>
      <c r="CZ10" s="274"/>
      <c r="DA10" s="274"/>
      <c r="DB10" s="274"/>
      <c r="DC10" s="274"/>
      <c r="DD10" s="274"/>
      <c r="DE10" s="274"/>
      <c r="DF10" s="274"/>
      <c r="DG10" s="274"/>
      <c r="DH10" s="274"/>
      <c r="DI10" s="279"/>
      <c r="DJ10" s="280"/>
      <c r="DK10" s="280"/>
      <c r="DL10" s="280"/>
      <c r="DM10" s="280"/>
      <c r="DN10" s="280"/>
      <c r="DO10" s="280"/>
      <c r="DP10" s="280"/>
      <c r="DQ10" s="280"/>
      <c r="DR10" s="280"/>
      <c r="DS10" s="280"/>
      <c r="DT10" s="280"/>
      <c r="DU10" s="280"/>
      <c r="DV10" s="280"/>
      <c r="DW10" s="280"/>
      <c r="DX10" s="280"/>
      <c r="DY10" s="280"/>
      <c r="DZ10" s="280"/>
      <c r="EA10" s="280"/>
      <c r="EB10" s="280"/>
      <c r="EC10" s="280"/>
      <c r="ED10" s="280"/>
      <c r="EE10" s="280"/>
      <c r="EF10" s="280"/>
      <c r="EG10" s="280"/>
      <c r="EH10" s="280"/>
      <c r="EI10" s="280"/>
      <c r="EJ10" s="280"/>
      <c r="EK10" s="280"/>
      <c r="EL10" s="281"/>
    </row>
    <row r="11" spans="1:142" ht="18" customHeight="1" thickBot="1">
      <c r="A11" s="370"/>
      <c r="B11" s="371"/>
      <c r="C11" s="371"/>
      <c r="D11" s="371"/>
      <c r="E11" s="371"/>
      <c r="F11" s="374"/>
      <c r="G11" s="285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45"/>
      <c r="T11" s="245"/>
      <c r="U11" s="245"/>
      <c r="V11" s="245"/>
      <c r="W11" s="245"/>
      <c r="X11" s="238"/>
      <c r="Y11" s="238"/>
      <c r="Z11" s="238"/>
      <c r="AA11" s="287"/>
      <c r="AB11" s="238"/>
      <c r="AC11" s="238"/>
      <c r="AD11" s="238"/>
      <c r="AE11" s="289"/>
      <c r="AF11" s="238"/>
      <c r="AG11" s="238"/>
      <c r="AH11" s="238"/>
      <c r="AI11" s="291"/>
      <c r="AJ11" s="328"/>
      <c r="AK11" s="253"/>
      <c r="AL11" s="253"/>
      <c r="AM11" s="253"/>
      <c r="AN11" s="329"/>
      <c r="AO11" s="336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  <c r="BB11" s="337"/>
      <c r="BC11" s="337"/>
      <c r="BD11" s="337"/>
      <c r="BE11" s="337"/>
      <c r="BF11" s="337"/>
      <c r="BG11" s="338"/>
      <c r="BO11" s="348" t="s">
        <v>57</v>
      </c>
      <c r="BP11" s="349"/>
      <c r="BQ11" s="349"/>
      <c r="BR11" s="349"/>
      <c r="BS11" s="349"/>
      <c r="BT11" s="349"/>
      <c r="BU11" s="349"/>
      <c r="BV11" s="349"/>
      <c r="BW11" s="349"/>
      <c r="BX11" s="349"/>
      <c r="BY11" s="349"/>
      <c r="BZ11" s="349"/>
      <c r="CA11" s="349"/>
      <c r="CB11" s="349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94"/>
      <c r="CX11" s="297"/>
      <c r="CY11" s="298"/>
      <c r="CZ11" s="274"/>
      <c r="DA11" s="274"/>
      <c r="DB11" s="274"/>
      <c r="DC11" s="274"/>
      <c r="DD11" s="274"/>
      <c r="DE11" s="274"/>
      <c r="DF11" s="274"/>
      <c r="DG11" s="274"/>
      <c r="DH11" s="274"/>
      <c r="DI11" s="279"/>
      <c r="DJ11" s="280"/>
      <c r="DK11" s="280"/>
      <c r="DL11" s="280"/>
      <c r="DM11" s="280"/>
      <c r="DN11" s="280"/>
      <c r="DO11" s="280"/>
      <c r="DP11" s="280"/>
      <c r="DQ11" s="280"/>
      <c r="DR11" s="280"/>
      <c r="DS11" s="280"/>
      <c r="DT11" s="280"/>
      <c r="DU11" s="280"/>
      <c r="DV11" s="280"/>
      <c r="DW11" s="280"/>
      <c r="DX11" s="280"/>
      <c r="DY11" s="280"/>
      <c r="DZ11" s="280"/>
      <c r="EA11" s="280"/>
      <c r="EB11" s="280"/>
      <c r="EC11" s="280"/>
      <c r="ED11" s="280"/>
      <c r="EE11" s="280"/>
      <c r="EF11" s="280"/>
      <c r="EG11" s="280"/>
      <c r="EH11" s="280"/>
      <c r="EI11" s="280"/>
      <c r="EJ11" s="280"/>
      <c r="EK11" s="280"/>
      <c r="EL11" s="281"/>
    </row>
    <row r="12" spans="1:146" ht="18" customHeight="1">
      <c r="A12" s="350">
        <v>1</v>
      </c>
      <c r="B12" s="351"/>
      <c r="C12" s="351"/>
      <c r="D12" s="352" t="str">
        <f>IF(A12&lt;&gt;"",TEXT(DATE(YEAR('請求書'!$D$20),MONTH('請求書'!$D$20),$A12),"AAA"),"")</f>
        <v>水</v>
      </c>
      <c r="E12" s="353"/>
      <c r="F12" s="354"/>
      <c r="G12" s="355">
        <v>0.4166666666666667</v>
      </c>
      <c r="H12" s="356"/>
      <c r="I12" s="356"/>
      <c r="J12" s="356"/>
      <c r="K12" s="356"/>
      <c r="L12" s="356"/>
      <c r="M12" s="356">
        <v>0.5</v>
      </c>
      <c r="N12" s="356"/>
      <c r="O12" s="356"/>
      <c r="P12" s="356"/>
      <c r="Q12" s="356"/>
      <c r="R12" s="356"/>
      <c r="S12" s="357">
        <f>M12-G12</f>
        <v>0.08333333333333331</v>
      </c>
      <c r="T12" s="358"/>
      <c r="U12" s="358"/>
      <c r="V12" s="358"/>
      <c r="W12" s="359"/>
      <c r="X12" s="360">
        <v>1</v>
      </c>
      <c r="Y12" s="360"/>
      <c r="Z12" s="360"/>
      <c r="AA12" s="360"/>
      <c r="AB12" s="360"/>
      <c r="AC12" s="360"/>
      <c r="AD12" s="360"/>
      <c r="AE12" s="361"/>
      <c r="AF12" s="360">
        <v>2</v>
      </c>
      <c r="AG12" s="360"/>
      <c r="AH12" s="360"/>
      <c r="AI12" s="362"/>
      <c r="AJ12" s="363"/>
      <c r="AK12" s="364"/>
      <c r="AL12" s="364"/>
      <c r="AM12" s="364"/>
      <c r="AN12" s="365"/>
      <c r="AO12" s="386"/>
      <c r="AP12" s="387"/>
      <c r="AQ12" s="387"/>
      <c r="AR12" s="387"/>
      <c r="AS12" s="387"/>
      <c r="AT12" s="387"/>
      <c r="AU12" s="387"/>
      <c r="AV12" s="387"/>
      <c r="AW12" s="387"/>
      <c r="AX12" s="387"/>
      <c r="AY12" s="387"/>
      <c r="AZ12" s="387"/>
      <c r="BA12" s="387"/>
      <c r="BB12" s="387"/>
      <c r="BC12" s="387"/>
      <c r="BD12" s="387"/>
      <c r="BE12" s="387"/>
      <c r="BF12" s="387"/>
      <c r="BG12" s="388"/>
      <c r="BH12" s="28" t="str">
        <f>IF(G12&gt;0,IF(M12&gt;0,"1",""),"")</f>
        <v>1</v>
      </c>
      <c r="BI12" s="28" t="str">
        <f>IF(ISERROR(VLOOKUP(BH12,'単価設定'!$G$3:$K$7,2,FALSE)),"",VLOOKUP(BH12,'単価設定'!$G$3:$K$7,2,FALSE))</f>
        <v>031111</v>
      </c>
      <c r="BJ12" s="26">
        <f>IF(BI12&lt;&gt;"",IF(COUNTIF(BI12:BI$12,BI12)=1,ROW(),""),"")</f>
        <v>12</v>
      </c>
      <c r="BK12" s="26">
        <f aca="true" t="shared" si="0" ref="BK12:BK42">IF(COUNT($BJ:$BJ)&lt;ROW($A1),"",INT(INDEX($BI:$BI,SMALL($BJ:$BJ,ROW($A1)))))</f>
        <v>31111</v>
      </c>
      <c r="BO12" s="292" t="s">
        <v>58</v>
      </c>
      <c r="BP12" s="293"/>
      <c r="BQ12" s="293"/>
      <c r="BR12" s="293"/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74" t="str">
        <f>IF(VLOOKUP(INT($G$4),'受給者一覧'!$B$3:$AX$500,3,FALSE)="","",VLOOKUP(INT($G$4),'受給者一覧'!$B$3:$AX$500,2,FALSE))</f>
        <v>春日井　太郎14</v>
      </c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94"/>
      <c r="CX12" s="297"/>
      <c r="CY12" s="298"/>
      <c r="CZ12" s="274"/>
      <c r="DA12" s="274"/>
      <c r="DB12" s="274"/>
      <c r="DC12" s="274"/>
      <c r="DD12" s="274"/>
      <c r="DE12" s="274"/>
      <c r="DF12" s="274"/>
      <c r="DG12" s="274"/>
      <c r="DH12" s="274"/>
      <c r="DI12" s="279"/>
      <c r="DJ12" s="280"/>
      <c r="DK12" s="280"/>
      <c r="DL12" s="280"/>
      <c r="DM12" s="280"/>
      <c r="DN12" s="280"/>
      <c r="DO12" s="280"/>
      <c r="DP12" s="280"/>
      <c r="DQ12" s="280"/>
      <c r="DR12" s="280"/>
      <c r="DS12" s="280"/>
      <c r="DT12" s="280"/>
      <c r="DU12" s="280"/>
      <c r="DV12" s="280"/>
      <c r="DW12" s="280"/>
      <c r="DX12" s="280"/>
      <c r="DY12" s="280"/>
      <c r="DZ12" s="280"/>
      <c r="EA12" s="280"/>
      <c r="EB12" s="280"/>
      <c r="EC12" s="280"/>
      <c r="ED12" s="280"/>
      <c r="EE12" s="280"/>
      <c r="EF12" s="280"/>
      <c r="EG12" s="280"/>
      <c r="EH12" s="280"/>
      <c r="EI12" s="280"/>
      <c r="EJ12" s="280"/>
      <c r="EK12" s="280"/>
      <c r="EL12" s="281"/>
      <c r="EO12" s="28">
        <f>IF(G12="",0,A12)</f>
        <v>1</v>
      </c>
      <c r="EP12" s="28">
        <f>IF(ISERROR(SMALL($EO$12:$EO$42,COUNTIF($EO$12:$EO$42,0)+1)),0,SMALL($EO$12:$EO$42,COUNTIF($EO$12:$EO$42,0)+1))</f>
        <v>1</v>
      </c>
    </row>
    <row r="13" spans="1:146" ht="18" customHeight="1" thickBot="1">
      <c r="A13" s="375">
        <v>2</v>
      </c>
      <c r="B13" s="376"/>
      <c r="C13" s="376"/>
      <c r="D13" s="377" t="str">
        <f>IF(A13&lt;&gt;"",TEXT(DATE(YEAR('請求書'!$D$20),MONTH('請求書'!$D$20),$A13),"AAA"),"")</f>
        <v>木</v>
      </c>
      <c r="E13" s="378"/>
      <c r="F13" s="379"/>
      <c r="G13" s="341">
        <v>0.4166666666666667</v>
      </c>
      <c r="H13" s="342"/>
      <c r="I13" s="342"/>
      <c r="J13" s="342"/>
      <c r="K13" s="342"/>
      <c r="L13" s="342"/>
      <c r="M13" s="342">
        <v>0.625</v>
      </c>
      <c r="N13" s="342"/>
      <c r="O13" s="342"/>
      <c r="P13" s="342"/>
      <c r="Q13" s="342"/>
      <c r="R13" s="342"/>
      <c r="S13" s="343">
        <f aca="true" t="shared" si="1" ref="S13:S42">M13-G13</f>
        <v>0.20833333333333331</v>
      </c>
      <c r="T13" s="344"/>
      <c r="U13" s="344"/>
      <c r="V13" s="344"/>
      <c r="W13" s="345"/>
      <c r="X13" s="346">
        <v>1</v>
      </c>
      <c r="Y13" s="346"/>
      <c r="Z13" s="346"/>
      <c r="AA13" s="346"/>
      <c r="AB13" s="346"/>
      <c r="AC13" s="346"/>
      <c r="AD13" s="346"/>
      <c r="AE13" s="347"/>
      <c r="AF13" s="346">
        <v>2</v>
      </c>
      <c r="AG13" s="346"/>
      <c r="AH13" s="346"/>
      <c r="AI13" s="380"/>
      <c r="AJ13" s="381"/>
      <c r="AK13" s="382"/>
      <c r="AL13" s="382"/>
      <c r="AM13" s="382"/>
      <c r="AN13" s="383"/>
      <c r="AO13" s="381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3"/>
      <c r="BH13" s="28" t="str">
        <f aca="true" t="shared" si="2" ref="BH13:BH42">IF(G13&gt;0,IF(M13&gt;0,"1",""),"")</f>
        <v>1</v>
      </c>
      <c r="BI13" s="28" t="str">
        <f>IF(ISERROR(VLOOKUP(BH13,'単価設定'!$G$3:$K$7,2,FALSE)),"",VLOOKUP(BH13,'単価設定'!$G$3:$K$7,2,FALSE))</f>
        <v>031111</v>
      </c>
      <c r="BJ13" s="26">
        <f>IF(BI13&lt;&gt;"",IF(COUNTIF(BI$12:BI13,BI13)=1,ROW(),""),"")</f>
      </c>
      <c r="BK13" s="26">
        <f t="shared" si="0"/>
      </c>
      <c r="BO13" s="384" t="s">
        <v>59</v>
      </c>
      <c r="BP13" s="385"/>
      <c r="BQ13" s="385"/>
      <c r="BR13" s="385"/>
      <c r="BS13" s="385"/>
      <c r="BT13" s="385"/>
      <c r="BU13" s="385"/>
      <c r="BV13" s="385"/>
      <c r="BW13" s="385"/>
      <c r="BX13" s="385"/>
      <c r="BY13" s="385"/>
      <c r="BZ13" s="385"/>
      <c r="CA13" s="385"/>
      <c r="CB13" s="385"/>
      <c r="CC13" s="339"/>
      <c r="CD13" s="339"/>
      <c r="CE13" s="339"/>
      <c r="CF13" s="339"/>
      <c r="CG13" s="339"/>
      <c r="CH13" s="339"/>
      <c r="CI13" s="339"/>
      <c r="CJ13" s="339"/>
      <c r="CK13" s="339"/>
      <c r="CL13" s="339"/>
      <c r="CM13" s="339"/>
      <c r="CN13" s="339"/>
      <c r="CO13" s="339"/>
      <c r="CP13" s="339"/>
      <c r="CQ13" s="339"/>
      <c r="CR13" s="339"/>
      <c r="CS13" s="339"/>
      <c r="CT13" s="339"/>
      <c r="CU13" s="339"/>
      <c r="CV13" s="340"/>
      <c r="CX13" s="297"/>
      <c r="CY13" s="298"/>
      <c r="CZ13" s="274"/>
      <c r="DA13" s="274"/>
      <c r="DB13" s="274"/>
      <c r="DC13" s="274"/>
      <c r="DD13" s="274"/>
      <c r="DE13" s="274"/>
      <c r="DF13" s="274"/>
      <c r="DG13" s="274"/>
      <c r="DH13" s="274"/>
      <c r="DI13" s="279"/>
      <c r="DJ13" s="280"/>
      <c r="DK13" s="280"/>
      <c r="DL13" s="280"/>
      <c r="DM13" s="280"/>
      <c r="DN13" s="280"/>
      <c r="DO13" s="280"/>
      <c r="DP13" s="280"/>
      <c r="DQ13" s="280"/>
      <c r="DR13" s="280"/>
      <c r="DS13" s="280"/>
      <c r="DT13" s="280"/>
      <c r="DU13" s="280"/>
      <c r="DV13" s="280"/>
      <c r="DW13" s="280"/>
      <c r="DX13" s="280"/>
      <c r="DY13" s="280"/>
      <c r="DZ13" s="280"/>
      <c r="EA13" s="280"/>
      <c r="EB13" s="280"/>
      <c r="EC13" s="280"/>
      <c r="ED13" s="280"/>
      <c r="EE13" s="280"/>
      <c r="EF13" s="280"/>
      <c r="EG13" s="280"/>
      <c r="EH13" s="280"/>
      <c r="EI13" s="280"/>
      <c r="EJ13" s="280"/>
      <c r="EK13" s="280"/>
      <c r="EL13" s="281"/>
      <c r="EO13" s="28">
        <f aca="true" t="shared" si="3" ref="EO13:EO42">IF(G13="",0,A13)</f>
        <v>2</v>
      </c>
      <c r="EP13" s="28">
        <f>MAX(EO12:EO42)</f>
        <v>2</v>
      </c>
    </row>
    <row r="14" spans="1:145" ht="18" customHeight="1" thickBot="1">
      <c r="A14" s="375"/>
      <c r="B14" s="376"/>
      <c r="C14" s="376"/>
      <c r="D14" s="377">
        <f>IF(A14&lt;&gt;"",TEXT(DATE(YEAR('請求書'!$D$20),MONTH('請求書'!$D$20),$A14),"AAA"),"")</f>
      </c>
      <c r="E14" s="378"/>
      <c r="F14" s="379"/>
      <c r="G14" s="341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3">
        <f t="shared" si="1"/>
        <v>0</v>
      </c>
      <c r="T14" s="344"/>
      <c r="U14" s="344"/>
      <c r="V14" s="344"/>
      <c r="W14" s="345"/>
      <c r="X14" s="346"/>
      <c r="Y14" s="346"/>
      <c r="Z14" s="346"/>
      <c r="AA14" s="346"/>
      <c r="AB14" s="346"/>
      <c r="AC14" s="346"/>
      <c r="AD14" s="346"/>
      <c r="AE14" s="347"/>
      <c r="AF14" s="346"/>
      <c r="AG14" s="346"/>
      <c r="AH14" s="346"/>
      <c r="AI14" s="380"/>
      <c r="AJ14" s="381"/>
      <c r="AK14" s="382"/>
      <c r="AL14" s="382"/>
      <c r="AM14" s="382"/>
      <c r="AN14" s="383"/>
      <c r="AO14" s="392"/>
      <c r="AP14" s="393"/>
      <c r="AQ14" s="393"/>
      <c r="AR14" s="393"/>
      <c r="AS14" s="393"/>
      <c r="AT14" s="393"/>
      <c r="AU14" s="393"/>
      <c r="AV14" s="393"/>
      <c r="AW14" s="393"/>
      <c r="AX14" s="393"/>
      <c r="AY14" s="393"/>
      <c r="AZ14" s="393"/>
      <c r="BA14" s="393"/>
      <c r="BB14" s="393"/>
      <c r="BC14" s="393"/>
      <c r="BD14" s="393"/>
      <c r="BE14" s="393"/>
      <c r="BF14" s="393"/>
      <c r="BG14" s="394"/>
      <c r="BH14" s="28">
        <f t="shared" si="2"/>
      </c>
      <c r="BI14" s="28">
        <f>IF(ISERROR(VLOOKUP(BH14,'単価設定'!$G$3:$K$7,2,FALSE)),"",VLOOKUP(BH14,'単価設定'!$G$3:$K$7,2,FALSE))</f>
      </c>
      <c r="BJ14" s="26">
        <f>IF(BI14&lt;&gt;"",IF(COUNTIF(BI$12:BI14,BI14)=1,ROW(),""),"")</f>
      </c>
      <c r="BK14" s="26">
        <f t="shared" si="0"/>
      </c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X14" s="299"/>
      <c r="CY14" s="300"/>
      <c r="CZ14" s="275"/>
      <c r="DA14" s="275"/>
      <c r="DB14" s="275"/>
      <c r="DC14" s="275"/>
      <c r="DD14" s="275"/>
      <c r="DE14" s="275"/>
      <c r="DF14" s="275"/>
      <c r="DG14" s="275"/>
      <c r="DH14" s="275"/>
      <c r="DI14" s="282"/>
      <c r="DJ14" s="283"/>
      <c r="DK14" s="283"/>
      <c r="DL14" s="283"/>
      <c r="DM14" s="283"/>
      <c r="DN14" s="283"/>
      <c r="DO14" s="283"/>
      <c r="DP14" s="283"/>
      <c r="DQ14" s="283"/>
      <c r="DR14" s="283"/>
      <c r="DS14" s="283"/>
      <c r="DT14" s="283"/>
      <c r="DU14" s="283"/>
      <c r="DV14" s="283"/>
      <c r="DW14" s="283"/>
      <c r="DX14" s="283"/>
      <c r="DY14" s="283"/>
      <c r="DZ14" s="283"/>
      <c r="EA14" s="283"/>
      <c r="EB14" s="283"/>
      <c r="EC14" s="283"/>
      <c r="ED14" s="283"/>
      <c r="EE14" s="283"/>
      <c r="EF14" s="283"/>
      <c r="EG14" s="283"/>
      <c r="EH14" s="283"/>
      <c r="EI14" s="283"/>
      <c r="EJ14" s="283"/>
      <c r="EK14" s="283"/>
      <c r="EL14" s="284"/>
      <c r="EO14" s="28">
        <f t="shared" si="3"/>
        <v>0</v>
      </c>
    </row>
    <row r="15" spans="1:145" ht="18" customHeight="1" thickBot="1">
      <c r="A15" s="375"/>
      <c r="B15" s="376"/>
      <c r="C15" s="376"/>
      <c r="D15" s="377">
        <f>IF(A15&lt;&gt;"",TEXT(DATE(YEAR('請求書'!$D$20),MONTH('請求書'!$D$20),$A15),"AAA"),"")</f>
      </c>
      <c r="E15" s="378"/>
      <c r="F15" s="379"/>
      <c r="G15" s="341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3">
        <f t="shared" si="1"/>
        <v>0</v>
      </c>
      <c r="T15" s="344"/>
      <c r="U15" s="344"/>
      <c r="V15" s="344"/>
      <c r="W15" s="345"/>
      <c r="X15" s="346"/>
      <c r="Y15" s="346"/>
      <c r="Z15" s="346"/>
      <c r="AA15" s="346"/>
      <c r="AB15" s="346"/>
      <c r="AC15" s="346"/>
      <c r="AD15" s="346"/>
      <c r="AE15" s="347"/>
      <c r="AF15" s="346"/>
      <c r="AG15" s="346"/>
      <c r="AH15" s="346"/>
      <c r="AI15" s="380"/>
      <c r="AJ15" s="381"/>
      <c r="AK15" s="382"/>
      <c r="AL15" s="382"/>
      <c r="AM15" s="382"/>
      <c r="AN15" s="383"/>
      <c r="AO15" s="392"/>
      <c r="AP15" s="393"/>
      <c r="AQ15" s="393"/>
      <c r="AR15" s="393"/>
      <c r="AS15" s="393"/>
      <c r="AT15" s="393"/>
      <c r="AU15" s="393"/>
      <c r="AV15" s="393"/>
      <c r="AW15" s="393"/>
      <c r="AX15" s="393"/>
      <c r="AY15" s="393"/>
      <c r="AZ15" s="393"/>
      <c r="BA15" s="393"/>
      <c r="BB15" s="393"/>
      <c r="BC15" s="393"/>
      <c r="BD15" s="393"/>
      <c r="BE15" s="393"/>
      <c r="BF15" s="393"/>
      <c r="BG15" s="394"/>
      <c r="BH15" s="28">
        <f t="shared" si="2"/>
      </c>
      <c r="BI15" s="28">
        <f>IF(ISERROR(VLOOKUP(BH15,'単価設定'!$G$3:$K$7,2,FALSE)),"",VLOOKUP(BH15,'単価設定'!$G$3:$K$7,2,FALSE))</f>
      </c>
      <c r="BJ15" s="26">
        <f>IF(BI15&lt;&gt;"",IF(COUNTIF(BI$12:BI15,BI15)=1,ROW(),""),"")</f>
      </c>
      <c r="BK15" s="26">
        <f t="shared" si="0"/>
      </c>
      <c r="BO15" s="395" t="s">
        <v>60</v>
      </c>
      <c r="BP15" s="390"/>
      <c r="BQ15" s="390"/>
      <c r="BR15" s="390"/>
      <c r="BS15" s="390"/>
      <c r="BT15" s="390"/>
      <c r="BU15" s="390"/>
      <c r="BV15" s="390"/>
      <c r="BW15" s="390"/>
      <c r="BX15" s="390"/>
      <c r="BY15" s="390"/>
      <c r="BZ15" s="390"/>
      <c r="CA15" s="390"/>
      <c r="CB15" s="390"/>
      <c r="CC15" s="390"/>
      <c r="CD15" s="390"/>
      <c r="CE15" s="390"/>
      <c r="CF15" s="396"/>
      <c r="CG15" s="389">
        <f>IF(ISERROR(Z6),0,Z6)</f>
        <v>37200</v>
      </c>
      <c r="CH15" s="390"/>
      <c r="CI15" s="390"/>
      <c r="CJ15" s="390"/>
      <c r="CK15" s="390"/>
      <c r="CL15" s="390"/>
      <c r="CM15" s="390"/>
      <c r="CN15" s="390"/>
      <c r="CO15" s="390"/>
      <c r="CP15" s="391"/>
      <c r="CQ15" s="49"/>
      <c r="CR15" s="49"/>
      <c r="CS15" s="49"/>
      <c r="CT15" s="49"/>
      <c r="CU15" s="49"/>
      <c r="CV15" s="49"/>
      <c r="CX15" s="22"/>
      <c r="CY15" s="22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O15" s="28">
        <f t="shared" si="3"/>
        <v>0</v>
      </c>
    </row>
    <row r="16" spans="1:145" ht="18" customHeight="1" thickBot="1">
      <c r="A16" s="375"/>
      <c r="B16" s="376"/>
      <c r="C16" s="376"/>
      <c r="D16" s="377">
        <f>IF(A16&lt;&gt;"",TEXT(DATE(YEAR('請求書'!$D$20),MONTH('請求書'!$D$20),$A16),"AAA"),"")</f>
      </c>
      <c r="E16" s="378"/>
      <c r="F16" s="379"/>
      <c r="G16" s="341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3">
        <f t="shared" si="1"/>
        <v>0</v>
      </c>
      <c r="T16" s="344"/>
      <c r="U16" s="344"/>
      <c r="V16" s="344"/>
      <c r="W16" s="345"/>
      <c r="X16" s="346"/>
      <c r="Y16" s="346"/>
      <c r="Z16" s="346"/>
      <c r="AA16" s="346"/>
      <c r="AB16" s="346"/>
      <c r="AC16" s="346"/>
      <c r="AD16" s="346"/>
      <c r="AE16" s="347"/>
      <c r="AF16" s="346"/>
      <c r="AG16" s="346"/>
      <c r="AH16" s="346"/>
      <c r="AI16" s="380"/>
      <c r="AJ16" s="381"/>
      <c r="AK16" s="382"/>
      <c r="AL16" s="382"/>
      <c r="AM16" s="382"/>
      <c r="AN16" s="383"/>
      <c r="AO16" s="392"/>
      <c r="AP16" s="393"/>
      <c r="AQ16" s="393"/>
      <c r="AR16" s="393"/>
      <c r="AS16" s="393"/>
      <c r="AT16" s="393"/>
      <c r="AU16" s="393"/>
      <c r="AV16" s="393"/>
      <c r="AW16" s="393"/>
      <c r="AX16" s="393"/>
      <c r="AY16" s="393"/>
      <c r="AZ16" s="393"/>
      <c r="BA16" s="393"/>
      <c r="BB16" s="393"/>
      <c r="BC16" s="393"/>
      <c r="BD16" s="393"/>
      <c r="BE16" s="393"/>
      <c r="BF16" s="393"/>
      <c r="BG16" s="394"/>
      <c r="BH16" s="28">
        <f t="shared" si="2"/>
      </c>
      <c r="BI16" s="28">
        <f>IF(ISERROR(VLOOKUP(BH16,'単価設定'!$G$3:$K$7,2,FALSE)),"",VLOOKUP(BH16,'単価設定'!$G$3:$K$7,2,FALSE))</f>
      </c>
      <c r="BJ16" s="26">
        <f>IF(BI16&lt;&gt;"",IF(COUNTIF(BI$12:BI16,BI16)=1,ROW(),""),"")</f>
      </c>
      <c r="BK16" s="26">
        <f t="shared" si="0"/>
      </c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8"/>
      <c r="DI16" s="48"/>
      <c r="DJ16" s="48"/>
      <c r="DK16" s="48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O16" s="28">
        <f t="shared" si="3"/>
        <v>0</v>
      </c>
    </row>
    <row r="17" spans="1:145" ht="18" customHeight="1" thickBot="1">
      <c r="A17" s="375"/>
      <c r="B17" s="376"/>
      <c r="C17" s="376"/>
      <c r="D17" s="377">
        <f>IF(A17&lt;&gt;"",TEXT(DATE(YEAR('請求書'!$D$20),MONTH('請求書'!$D$20),$A17),"AAA"),"")</f>
      </c>
      <c r="E17" s="378"/>
      <c r="F17" s="379"/>
      <c r="G17" s="341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3">
        <f t="shared" si="1"/>
        <v>0</v>
      </c>
      <c r="T17" s="344"/>
      <c r="U17" s="344"/>
      <c r="V17" s="344"/>
      <c r="W17" s="345"/>
      <c r="X17" s="346"/>
      <c r="Y17" s="346"/>
      <c r="Z17" s="346"/>
      <c r="AA17" s="346"/>
      <c r="AB17" s="346"/>
      <c r="AC17" s="346"/>
      <c r="AD17" s="346"/>
      <c r="AE17" s="347"/>
      <c r="AF17" s="346"/>
      <c r="AG17" s="346"/>
      <c r="AH17" s="346"/>
      <c r="AI17" s="380"/>
      <c r="AJ17" s="381"/>
      <c r="AK17" s="382"/>
      <c r="AL17" s="382"/>
      <c r="AM17" s="382"/>
      <c r="AN17" s="383"/>
      <c r="AO17" s="392"/>
      <c r="AP17" s="393"/>
      <c r="AQ17" s="393"/>
      <c r="AR17" s="393"/>
      <c r="AS17" s="393"/>
      <c r="AT17" s="393"/>
      <c r="AU17" s="393"/>
      <c r="AV17" s="393"/>
      <c r="AW17" s="393"/>
      <c r="AX17" s="393"/>
      <c r="AY17" s="393"/>
      <c r="AZ17" s="393"/>
      <c r="BA17" s="393"/>
      <c r="BB17" s="393"/>
      <c r="BC17" s="393"/>
      <c r="BD17" s="393"/>
      <c r="BE17" s="393"/>
      <c r="BF17" s="393"/>
      <c r="BG17" s="394"/>
      <c r="BH17" s="28">
        <f t="shared" si="2"/>
      </c>
      <c r="BI17" s="28">
        <f>IF(ISERROR(VLOOKUP(BH17,'単価設定'!$G$3:$K$7,2,FALSE)),"",VLOOKUP(BH17,'単価設定'!$G$3:$K$7,2,FALSE))</f>
      </c>
      <c r="BJ17" s="26">
        <f>IF(BI17&lt;&gt;"",IF(COUNTIF(BI$12:BI17,BI17)=1,ROW(),""),"")</f>
      </c>
      <c r="BK17" s="26">
        <f t="shared" si="0"/>
      </c>
      <c r="BN17" s="58"/>
      <c r="BO17" s="402" t="s">
        <v>61</v>
      </c>
      <c r="BP17" s="403"/>
      <c r="BQ17" s="314"/>
      <c r="BR17" s="314"/>
      <c r="BS17" s="314"/>
      <c r="BT17" s="314"/>
      <c r="BU17" s="314"/>
      <c r="BV17" s="314"/>
      <c r="BW17" s="314"/>
      <c r="BX17" s="314"/>
      <c r="BY17" s="314"/>
      <c r="BZ17" s="314"/>
      <c r="CA17" s="314"/>
      <c r="CB17" s="314"/>
      <c r="CC17" s="404"/>
      <c r="CD17" s="408" t="s">
        <v>62</v>
      </c>
      <c r="CE17" s="397"/>
      <c r="CF17" s="397"/>
      <c r="CG17" s="397"/>
      <c r="CH17" s="397"/>
      <c r="CI17" s="397"/>
      <c r="CJ17" s="397"/>
      <c r="CK17" s="397"/>
      <c r="CL17" s="397"/>
      <c r="CM17" s="398"/>
      <c r="CN17" s="410">
        <f>VLOOKUP(INT($G$4),'受給者一覧'!$B$3:$AZ$500,50,FALSE)&amp;""</f>
      </c>
      <c r="CO17" s="411"/>
      <c r="CP17" s="411"/>
      <c r="CQ17" s="411"/>
      <c r="CR17" s="411"/>
      <c r="CS17" s="411"/>
      <c r="CT17" s="411"/>
      <c r="CU17" s="411"/>
      <c r="CV17" s="411"/>
      <c r="CW17" s="411"/>
      <c r="CX17" s="411"/>
      <c r="CY17" s="411"/>
      <c r="CZ17" s="411"/>
      <c r="DA17" s="411"/>
      <c r="DB17" s="411"/>
      <c r="DC17" s="411"/>
      <c r="DD17" s="411"/>
      <c r="DE17" s="411"/>
      <c r="DF17" s="411"/>
      <c r="DG17" s="412"/>
      <c r="DH17" s="395" t="s">
        <v>63</v>
      </c>
      <c r="DI17" s="397"/>
      <c r="DJ17" s="397"/>
      <c r="DK17" s="397"/>
      <c r="DL17" s="397"/>
      <c r="DM17" s="397"/>
      <c r="DN17" s="397"/>
      <c r="DO17" s="398"/>
      <c r="DP17" s="413"/>
      <c r="DQ17" s="414"/>
      <c r="DR17" s="395" t="s">
        <v>64</v>
      </c>
      <c r="DS17" s="397"/>
      <c r="DT17" s="397"/>
      <c r="DU17" s="397"/>
      <c r="DV17" s="397"/>
      <c r="DW17" s="397"/>
      <c r="DX17" s="397"/>
      <c r="DY17" s="397"/>
      <c r="DZ17" s="397"/>
      <c r="EA17" s="397"/>
      <c r="EB17" s="398"/>
      <c r="EC17" s="399"/>
      <c r="ED17" s="400"/>
      <c r="EE17" s="400"/>
      <c r="EF17" s="400"/>
      <c r="EG17" s="400"/>
      <c r="EH17" s="400"/>
      <c r="EI17" s="400"/>
      <c r="EJ17" s="400"/>
      <c r="EK17" s="400"/>
      <c r="EL17" s="401"/>
      <c r="EO17" s="28">
        <f t="shared" si="3"/>
        <v>0</v>
      </c>
    </row>
    <row r="18" spans="1:145" ht="18" customHeight="1" thickBot="1">
      <c r="A18" s="375"/>
      <c r="B18" s="376"/>
      <c r="C18" s="376"/>
      <c r="D18" s="377">
        <f>IF(A18&lt;&gt;"",TEXT(DATE(YEAR('請求書'!$D$20),MONTH('請求書'!$D$20),$A18),"AAA"),"")</f>
      </c>
      <c r="E18" s="378"/>
      <c r="F18" s="379"/>
      <c r="G18" s="341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3">
        <f t="shared" si="1"/>
        <v>0</v>
      </c>
      <c r="T18" s="344"/>
      <c r="U18" s="344"/>
      <c r="V18" s="344"/>
      <c r="W18" s="345"/>
      <c r="X18" s="346"/>
      <c r="Y18" s="346"/>
      <c r="Z18" s="346"/>
      <c r="AA18" s="346"/>
      <c r="AB18" s="346"/>
      <c r="AC18" s="346"/>
      <c r="AD18" s="346"/>
      <c r="AE18" s="347"/>
      <c r="AF18" s="346"/>
      <c r="AG18" s="346"/>
      <c r="AH18" s="346"/>
      <c r="AI18" s="380"/>
      <c r="AJ18" s="381"/>
      <c r="AK18" s="382"/>
      <c r="AL18" s="382"/>
      <c r="AM18" s="382"/>
      <c r="AN18" s="383"/>
      <c r="AO18" s="392"/>
      <c r="AP18" s="393"/>
      <c r="AQ18" s="393"/>
      <c r="AR18" s="393"/>
      <c r="AS18" s="393"/>
      <c r="AT18" s="393"/>
      <c r="AU18" s="393"/>
      <c r="AV18" s="393"/>
      <c r="AW18" s="393"/>
      <c r="AX18" s="393"/>
      <c r="AY18" s="393"/>
      <c r="AZ18" s="393"/>
      <c r="BA18" s="393"/>
      <c r="BB18" s="393"/>
      <c r="BC18" s="393"/>
      <c r="BD18" s="393"/>
      <c r="BE18" s="393"/>
      <c r="BF18" s="393"/>
      <c r="BG18" s="394"/>
      <c r="BH18" s="28">
        <f t="shared" si="2"/>
      </c>
      <c r="BI18" s="28">
        <f>IF(ISERROR(VLOOKUP(BH18,'単価設定'!$G$3:$K$7,2,FALSE)),"",VLOOKUP(BH18,'単価設定'!$G$3:$K$7,2,FALSE))</f>
      </c>
      <c r="BJ18" s="26">
        <f>IF(BI18&lt;&gt;"",IF(COUNTIF(BI$12:BI18,BI18)=1,ROW(),""),"")</f>
      </c>
      <c r="BK18" s="26">
        <f t="shared" si="0"/>
      </c>
      <c r="BO18" s="405"/>
      <c r="BP18" s="406"/>
      <c r="BQ18" s="406"/>
      <c r="BR18" s="406"/>
      <c r="BS18" s="406"/>
      <c r="BT18" s="406"/>
      <c r="BU18" s="406"/>
      <c r="BV18" s="406"/>
      <c r="BW18" s="406"/>
      <c r="BX18" s="406"/>
      <c r="BY18" s="406"/>
      <c r="BZ18" s="406"/>
      <c r="CA18" s="406"/>
      <c r="CB18" s="406"/>
      <c r="CC18" s="407"/>
      <c r="CD18" s="409" t="s">
        <v>65</v>
      </c>
      <c r="CE18" s="409"/>
      <c r="CF18" s="409"/>
      <c r="CG18" s="409"/>
      <c r="CH18" s="409"/>
      <c r="CI18" s="409"/>
      <c r="CJ18" s="409"/>
      <c r="CK18" s="409"/>
      <c r="CL18" s="409"/>
      <c r="CM18" s="408">
        <f>VLOOKUP(INT($G$4),'受給者一覧'!$B$3:$AZ$500,51,FALSE)&amp;""</f>
      </c>
      <c r="CN18" s="390"/>
      <c r="CO18" s="390"/>
      <c r="CP18" s="390"/>
      <c r="CQ18" s="390"/>
      <c r="CR18" s="390"/>
      <c r="CS18" s="390"/>
      <c r="CT18" s="390"/>
      <c r="CU18" s="390"/>
      <c r="CV18" s="390"/>
      <c r="CW18" s="390"/>
      <c r="CX18" s="390"/>
      <c r="CY18" s="390"/>
      <c r="CZ18" s="390"/>
      <c r="DA18" s="390"/>
      <c r="DB18" s="390"/>
      <c r="DC18" s="390"/>
      <c r="DD18" s="390"/>
      <c r="DE18" s="390"/>
      <c r="DF18" s="390"/>
      <c r="DG18" s="390"/>
      <c r="DH18" s="390"/>
      <c r="DI18" s="390"/>
      <c r="DJ18" s="390"/>
      <c r="DK18" s="390"/>
      <c r="DL18" s="390"/>
      <c r="DM18" s="390"/>
      <c r="DN18" s="390"/>
      <c r="DO18" s="390"/>
      <c r="DP18" s="390"/>
      <c r="DQ18" s="390"/>
      <c r="DR18" s="390"/>
      <c r="DS18" s="390"/>
      <c r="DT18" s="390"/>
      <c r="DU18" s="390"/>
      <c r="DV18" s="390"/>
      <c r="DW18" s="390"/>
      <c r="DX18" s="390"/>
      <c r="DY18" s="390"/>
      <c r="DZ18" s="390"/>
      <c r="EA18" s="390"/>
      <c r="EB18" s="390"/>
      <c r="EC18" s="390"/>
      <c r="ED18" s="390"/>
      <c r="EE18" s="390"/>
      <c r="EF18" s="390"/>
      <c r="EG18" s="390"/>
      <c r="EH18" s="390"/>
      <c r="EI18" s="390"/>
      <c r="EJ18" s="390"/>
      <c r="EK18" s="390"/>
      <c r="EL18" s="391"/>
      <c r="EO18" s="28">
        <f t="shared" si="3"/>
        <v>0</v>
      </c>
    </row>
    <row r="19" spans="1:145" ht="18" customHeight="1" thickBot="1">
      <c r="A19" s="375"/>
      <c r="B19" s="376"/>
      <c r="C19" s="376"/>
      <c r="D19" s="377">
        <f>IF(A19&lt;&gt;"",TEXT(DATE(YEAR('請求書'!$D$20),MONTH('請求書'!$D$20),$A19),"AAA"),"")</f>
      </c>
      <c r="E19" s="378"/>
      <c r="F19" s="379"/>
      <c r="G19" s="341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3">
        <f t="shared" si="1"/>
        <v>0</v>
      </c>
      <c r="T19" s="344"/>
      <c r="U19" s="344"/>
      <c r="V19" s="344"/>
      <c r="W19" s="345"/>
      <c r="X19" s="346"/>
      <c r="Y19" s="346"/>
      <c r="Z19" s="346"/>
      <c r="AA19" s="346"/>
      <c r="AB19" s="346"/>
      <c r="AC19" s="346"/>
      <c r="AD19" s="346"/>
      <c r="AE19" s="347"/>
      <c r="AF19" s="346"/>
      <c r="AG19" s="346"/>
      <c r="AH19" s="346"/>
      <c r="AI19" s="380"/>
      <c r="AJ19" s="381"/>
      <c r="AK19" s="382"/>
      <c r="AL19" s="382"/>
      <c r="AM19" s="382"/>
      <c r="AN19" s="383"/>
      <c r="AO19" s="392"/>
      <c r="AP19" s="393"/>
      <c r="AQ19" s="393"/>
      <c r="AR19" s="393"/>
      <c r="AS19" s="393"/>
      <c r="AT19" s="393"/>
      <c r="AU19" s="393"/>
      <c r="AV19" s="393"/>
      <c r="AW19" s="393"/>
      <c r="AX19" s="393"/>
      <c r="AY19" s="393"/>
      <c r="AZ19" s="393"/>
      <c r="BA19" s="393"/>
      <c r="BB19" s="393"/>
      <c r="BC19" s="393"/>
      <c r="BD19" s="393"/>
      <c r="BE19" s="393"/>
      <c r="BF19" s="393"/>
      <c r="BG19" s="394"/>
      <c r="BH19" s="28">
        <f t="shared" si="2"/>
      </c>
      <c r="BI19" s="28">
        <f>IF(ISERROR(VLOOKUP(BH19,'単価設定'!$G$3:$K$7,2,FALSE)),"",VLOOKUP(BH19,'単価設定'!$G$3:$K$7,2,FALSE))</f>
      </c>
      <c r="BJ19" s="26">
        <f>IF(BI19&lt;&gt;"",IF(COUNTIF(BI$12:BI19,BI19)=1,ROW(),""),"")</f>
      </c>
      <c r="BK19" s="26">
        <f t="shared" si="0"/>
      </c>
      <c r="EO19" s="28">
        <f t="shared" si="3"/>
        <v>0</v>
      </c>
    </row>
    <row r="20" spans="1:145" ht="18" customHeight="1">
      <c r="A20" s="375"/>
      <c r="B20" s="376"/>
      <c r="C20" s="376"/>
      <c r="D20" s="377">
        <f>IF(A20&lt;&gt;"",TEXT(DATE(YEAR('請求書'!$D$20),MONTH('請求書'!$D$20),$A20),"AAA"),"")</f>
      </c>
      <c r="E20" s="378"/>
      <c r="F20" s="379"/>
      <c r="G20" s="341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3">
        <f t="shared" si="1"/>
        <v>0</v>
      </c>
      <c r="T20" s="344"/>
      <c r="U20" s="344"/>
      <c r="V20" s="344"/>
      <c r="W20" s="345"/>
      <c r="X20" s="346"/>
      <c r="Y20" s="346"/>
      <c r="Z20" s="346"/>
      <c r="AA20" s="346"/>
      <c r="AB20" s="346"/>
      <c r="AC20" s="346"/>
      <c r="AD20" s="346"/>
      <c r="AE20" s="347"/>
      <c r="AF20" s="346"/>
      <c r="AG20" s="346"/>
      <c r="AH20" s="346"/>
      <c r="AI20" s="380"/>
      <c r="AJ20" s="381"/>
      <c r="AK20" s="382"/>
      <c r="AL20" s="382"/>
      <c r="AM20" s="382"/>
      <c r="AN20" s="383"/>
      <c r="AO20" s="392"/>
      <c r="AP20" s="393"/>
      <c r="AQ20" s="393"/>
      <c r="AR20" s="393"/>
      <c r="AS20" s="393"/>
      <c r="AT20" s="393"/>
      <c r="AU20" s="393"/>
      <c r="AV20" s="393"/>
      <c r="AW20" s="393"/>
      <c r="AX20" s="393"/>
      <c r="AY20" s="393"/>
      <c r="AZ20" s="393"/>
      <c r="BA20" s="393"/>
      <c r="BB20" s="393"/>
      <c r="BC20" s="393"/>
      <c r="BD20" s="393"/>
      <c r="BE20" s="393"/>
      <c r="BF20" s="393"/>
      <c r="BG20" s="394"/>
      <c r="BH20" s="28">
        <f t="shared" si="2"/>
      </c>
      <c r="BI20" s="28">
        <f>IF(ISERROR(VLOOKUP(BH20,'単価設定'!$G$3:$K$7,2,FALSE)),"",VLOOKUP(BH20,'単価設定'!$G$3:$K$7,2,FALSE))</f>
      </c>
      <c r="BJ20" s="26">
        <f>IF(BI20&lt;&gt;"",IF(COUNTIF(BI$12:BI20,BI20)=1,ROW(),""),"")</f>
      </c>
      <c r="BK20" s="26">
        <f t="shared" si="0"/>
      </c>
      <c r="BN20" s="58"/>
      <c r="BO20" s="436" t="s">
        <v>66</v>
      </c>
      <c r="BP20" s="437"/>
      <c r="BQ20" s="438"/>
      <c r="BR20" s="419" t="s">
        <v>67</v>
      </c>
      <c r="BS20" s="420"/>
      <c r="BT20" s="420"/>
      <c r="BU20" s="420"/>
      <c r="BV20" s="420"/>
      <c r="BW20" s="420"/>
      <c r="BX20" s="420"/>
      <c r="BY20" s="420"/>
      <c r="BZ20" s="420"/>
      <c r="CA20" s="420"/>
      <c r="CB20" s="420"/>
      <c r="CC20" s="420"/>
      <c r="CD20" s="420"/>
      <c r="CE20" s="420"/>
      <c r="CF20" s="420"/>
      <c r="CG20" s="420"/>
      <c r="CH20" s="421"/>
      <c r="CI20" s="415" t="s">
        <v>68</v>
      </c>
      <c r="CJ20" s="416"/>
      <c r="CK20" s="416"/>
      <c r="CL20" s="416"/>
      <c r="CM20" s="416"/>
      <c r="CN20" s="416"/>
      <c r="CO20" s="416"/>
      <c r="CP20" s="416"/>
      <c r="CQ20" s="416"/>
      <c r="CR20" s="416"/>
      <c r="CS20" s="416"/>
      <c r="CT20" s="416"/>
      <c r="CU20" s="417"/>
      <c r="CV20" s="418"/>
      <c r="CW20" s="415" t="s">
        <v>69</v>
      </c>
      <c r="CX20" s="416"/>
      <c r="CY20" s="416"/>
      <c r="CZ20" s="416"/>
      <c r="DA20" s="416"/>
      <c r="DB20" s="416"/>
      <c r="DC20" s="416"/>
      <c r="DD20" s="416"/>
      <c r="DE20" s="416"/>
      <c r="DF20" s="422"/>
      <c r="DG20" s="423" t="s">
        <v>70</v>
      </c>
      <c r="DH20" s="424"/>
      <c r="DI20" s="424"/>
      <c r="DJ20" s="425"/>
      <c r="DK20" s="426" t="s">
        <v>71</v>
      </c>
      <c r="DL20" s="427"/>
      <c r="DM20" s="427"/>
      <c r="DN20" s="427"/>
      <c r="DO20" s="427"/>
      <c r="DP20" s="427"/>
      <c r="DQ20" s="427"/>
      <c r="DR20" s="427"/>
      <c r="DS20" s="427"/>
      <c r="DT20" s="427"/>
      <c r="DU20" s="427"/>
      <c r="DV20" s="428"/>
      <c r="DW20" s="429" t="s">
        <v>72</v>
      </c>
      <c r="DX20" s="430"/>
      <c r="DY20" s="430"/>
      <c r="DZ20" s="430"/>
      <c r="EA20" s="430"/>
      <c r="EB20" s="430"/>
      <c r="EC20" s="430"/>
      <c r="ED20" s="430"/>
      <c r="EE20" s="430"/>
      <c r="EF20" s="430"/>
      <c r="EG20" s="431"/>
      <c r="EH20" s="432"/>
      <c r="EI20" s="433" t="s">
        <v>24</v>
      </c>
      <c r="EJ20" s="434"/>
      <c r="EK20" s="434"/>
      <c r="EL20" s="435"/>
      <c r="EO20" s="28">
        <f t="shared" si="3"/>
        <v>0</v>
      </c>
    </row>
    <row r="21" spans="1:145" ht="18" customHeight="1">
      <c r="A21" s="375"/>
      <c r="B21" s="376"/>
      <c r="C21" s="376"/>
      <c r="D21" s="377">
        <f>IF(A21&lt;&gt;"",TEXT(DATE(YEAR('請求書'!$D$20),MONTH('請求書'!$D$20),$A21),"AAA"),"")</f>
      </c>
      <c r="E21" s="378"/>
      <c r="F21" s="379"/>
      <c r="G21" s="341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3">
        <f t="shared" si="1"/>
        <v>0</v>
      </c>
      <c r="T21" s="344"/>
      <c r="U21" s="344"/>
      <c r="V21" s="344"/>
      <c r="W21" s="345"/>
      <c r="X21" s="346"/>
      <c r="Y21" s="346"/>
      <c r="Z21" s="346"/>
      <c r="AA21" s="346"/>
      <c r="AB21" s="346"/>
      <c r="AC21" s="346"/>
      <c r="AD21" s="346"/>
      <c r="AE21" s="347"/>
      <c r="AF21" s="346"/>
      <c r="AG21" s="346"/>
      <c r="AH21" s="346"/>
      <c r="AI21" s="380"/>
      <c r="AJ21" s="381"/>
      <c r="AK21" s="382"/>
      <c r="AL21" s="382"/>
      <c r="AM21" s="382"/>
      <c r="AN21" s="383"/>
      <c r="AO21" s="392"/>
      <c r="AP21" s="393"/>
      <c r="AQ21" s="393"/>
      <c r="AR21" s="393"/>
      <c r="AS21" s="393"/>
      <c r="AT21" s="393"/>
      <c r="AU21" s="393"/>
      <c r="AV21" s="393"/>
      <c r="AW21" s="393"/>
      <c r="AX21" s="393"/>
      <c r="AY21" s="393"/>
      <c r="AZ21" s="393"/>
      <c r="BA21" s="393"/>
      <c r="BB21" s="393"/>
      <c r="BC21" s="393"/>
      <c r="BD21" s="393"/>
      <c r="BE21" s="393"/>
      <c r="BF21" s="393"/>
      <c r="BG21" s="394"/>
      <c r="BH21" s="28">
        <f t="shared" si="2"/>
      </c>
      <c r="BI21" s="28">
        <f>IF(ISERROR(VLOOKUP(BH21,'単価設定'!$G$3:$K$7,2,FALSE)),"",VLOOKUP(BH21,'単価設定'!$G$3:$K$7,2,FALSE))</f>
      </c>
      <c r="BJ21" s="26">
        <f>IF(BI21&lt;&gt;"",IF(COUNTIF(BI$12:BI21,BI21)=1,ROW(),""),"")</f>
      </c>
      <c r="BK21" s="26">
        <f t="shared" si="0"/>
      </c>
      <c r="BN21" s="56"/>
      <c r="BO21" s="439"/>
      <c r="BP21" s="440"/>
      <c r="BQ21" s="441"/>
      <c r="BR21" s="448" t="str">
        <f>IF(ISERROR(VLOOKUP(CI21,'単価設定'!$H$3:$K$7,2,FALSE)),"",VLOOKUP(CI21,'単価設定'!$H$3:$K$7,2,FALSE))</f>
        <v>地域活動支援センター</v>
      </c>
      <c r="BS21" s="449"/>
      <c r="BT21" s="449"/>
      <c r="BU21" s="449"/>
      <c r="BV21" s="449"/>
      <c r="BW21" s="449"/>
      <c r="BX21" s="449"/>
      <c r="BY21" s="449"/>
      <c r="BZ21" s="449"/>
      <c r="CA21" s="449"/>
      <c r="CB21" s="449"/>
      <c r="CC21" s="449"/>
      <c r="CD21" s="449"/>
      <c r="CE21" s="449"/>
      <c r="CF21" s="449"/>
      <c r="CG21" s="449"/>
      <c r="CH21" s="450"/>
      <c r="CI21" s="451" t="str">
        <f aca="true" t="shared" si="4" ref="CI21:CI31">TEXT(IF(ISERROR(SMALL(BK$1:BK$65536,ROW(A1))),"",SMALL(BK$1:BK$65536,ROW(A1))),"000000")</f>
        <v>031111</v>
      </c>
      <c r="CJ21" s="452"/>
      <c r="CK21" s="452"/>
      <c r="CL21" s="452"/>
      <c r="CM21" s="452"/>
      <c r="CN21" s="452"/>
      <c r="CO21" s="452"/>
      <c r="CP21" s="452"/>
      <c r="CQ21" s="452"/>
      <c r="CR21" s="452"/>
      <c r="CS21" s="452"/>
      <c r="CT21" s="452"/>
      <c r="CU21" s="452"/>
      <c r="CV21" s="453"/>
      <c r="CW21" s="454">
        <f>IF(ISERROR(VLOOKUP(CI21,'単価設定'!$H$3:$K$7,4,FALSE)),"",VLOOKUP(CI21,'単価設定'!$H$3:$K$7,4,FALSE))</f>
        <v>5020</v>
      </c>
      <c r="CX21" s="455"/>
      <c r="CY21" s="455"/>
      <c r="CZ21" s="455"/>
      <c r="DA21" s="455"/>
      <c r="DB21" s="455"/>
      <c r="DC21" s="455"/>
      <c r="DD21" s="455"/>
      <c r="DE21" s="455"/>
      <c r="DF21" s="456"/>
      <c r="DG21" s="457">
        <f aca="true" t="shared" si="5" ref="DG21:DG31">IF(CI21&lt;&gt;"",COUNTIF(BI$1:BI$65536,CI21),"")</f>
        <v>2</v>
      </c>
      <c r="DH21" s="458"/>
      <c r="DI21" s="458"/>
      <c r="DJ21" s="459"/>
      <c r="DK21" s="460">
        <f aca="true" t="shared" si="6" ref="DK21:DK35">IF(CI21="","",CW21*DG21)</f>
        <v>10040</v>
      </c>
      <c r="DL21" s="461"/>
      <c r="DM21" s="461"/>
      <c r="DN21" s="461"/>
      <c r="DO21" s="461"/>
      <c r="DP21" s="461"/>
      <c r="DQ21" s="461"/>
      <c r="DR21" s="461"/>
      <c r="DS21" s="461"/>
      <c r="DT21" s="461"/>
      <c r="DU21" s="461"/>
      <c r="DV21" s="462"/>
      <c r="DW21" s="460">
        <f aca="true" t="shared" si="7" ref="DW21:DW34">IF(CI21="","",DK21*0.1)</f>
        <v>1004</v>
      </c>
      <c r="DX21" s="461"/>
      <c r="DY21" s="461"/>
      <c r="DZ21" s="461"/>
      <c r="EA21" s="461"/>
      <c r="EB21" s="461"/>
      <c r="EC21" s="461"/>
      <c r="ED21" s="461"/>
      <c r="EE21" s="461"/>
      <c r="EF21" s="461"/>
      <c r="EG21" s="461"/>
      <c r="EH21" s="462"/>
      <c r="EI21" s="445"/>
      <c r="EJ21" s="274"/>
      <c r="EK21" s="446"/>
      <c r="EL21" s="447"/>
      <c r="EN21" s="21">
        <f>IF(ISERROR(VLOOKUP(CI21,'単価設定'!$H$3:$L$7,5,FALSE)),"",VLOOKUP(CI21,'単価設定'!$H$3:$L$7,5,FALSE)*DG21)</f>
        <v>2</v>
      </c>
      <c r="EO21" s="28">
        <f t="shared" si="3"/>
        <v>0</v>
      </c>
    </row>
    <row r="22" spans="1:145" ht="18" customHeight="1">
      <c r="A22" s="375"/>
      <c r="B22" s="376"/>
      <c r="C22" s="376"/>
      <c r="D22" s="377">
        <f>IF(A22&lt;&gt;"",TEXT(DATE(YEAR('請求書'!$D$20),MONTH('請求書'!$D$20),$A22),"AAA"),"")</f>
      </c>
      <c r="E22" s="378"/>
      <c r="F22" s="379"/>
      <c r="G22" s="341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3">
        <f t="shared" si="1"/>
        <v>0</v>
      </c>
      <c r="T22" s="344"/>
      <c r="U22" s="344"/>
      <c r="V22" s="344"/>
      <c r="W22" s="345"/>
      <c r="X22" s="346"/>
      <c r="Y22" s="346"/>
      <c r="Z22" s="346"/>
      <c r="AA22" s="346"/>
      <c r="AB22" s="346"/>
      <c r="AC22" s="346"/>
      <c r="AD22" s="346"/>
      <c r="AE22" s="347"/>
      <c r="AF22" s="346"/>
      <c r="AG22" s="346"/>
      <c r="AH22" s="346"/>
      <c r="AI22" s="380"/>
      <c r="AJ22" s="381"/>
      <c r="AK22" s="382"/>
      <c r="AL22" s="382"/>
      <c r="AM22" s="382"/>
      <c r="AN22" s="383"/>
      <c r="AO22" s="392"/>
      <c r="AP22" s="393"/>
      <c r="AQ22" s="393"/>
      <c r="AR22" s="393"/>
      <c r="AS22" s="393"/>
      <c r="AT22" s="393"/>
      <c r="AU22" s="393"/>
      <c r="AV22" s="393"/>
      <c r="AW22" s="393"/>
      <c r="AX22" s="393"/>
      <c r="AY22" s="393"/>
      <c r="AZ22" s="393"/>
      <c r="BA22" s="393"/>
      <c r="BB22" s="393"/>
      <c r="BC22" s="393"/>
      <c r="BD22" s="393"/>
      <c r="BE22" s="393"/>
      <c r="BF22" s="393"/>
      <c r="BG22" s="394"/>
      <c r="BH22" s="28">
        <f t="shared" si="2"/>
      </c>
      <c r="BI22" s="28">
        <f>IF(ISERROR(VLOOKUP(BH22,'単価設定'!$G$3:$K$7,2,FALSE)),"",VLOOKUP(BH22,'単価設定'!$G$3:$K$7,2,FALSE))</f>
      </c>
      <c r="BJ22" s="26">
        <f>IF(BI22&lt;&gt;"",IF(COUNTIF(BI$12:BI22,BI22)=1,ROW(),""),"")</f>
      </c>
      <c r="BK22" s="26">
        <f t="shared" si="0"/>
      </c>
      <c r="BO22" s="439"/>
      <c r="BP22" s="440"/>
      <c r="BQ22" s="441"/>
      <c r="BR22" s="448">
        <f>IF(ISERROR(VLOOKUP(CI22,'単価設定'!$H$3:$K$7,2,FALSE)),"",VLOOKUP(CI22,'単価設定'!$H$3:$K$7,2,FALSE))</f>
      </c>
      <c r="BS22" s="449"/>
      <c r="BT22" s="449"/>
      <c r="BU22" s="449"/>
      <c r="BV22" s="449"/>
      <c r="BW22" s="449"/>
      <c r="BX22" s="449"/>
      <c r="BY22" s="449"/>
      <c r="BZ22" s="449"/>
      <c r="CA22" s="449"/>
      <c r="CB22" s="449"/>
      <c r="CC22" s="449"/>
      <c r="CD22" s="449"/>
      <c r="CE22" s="449"/>
      <c r="CF22" s="449"/>
      <c r="CG22" s="449"/>
      <c r="CH22" s="450"/>
      <c r="CI22" s="451">
        <f t="shared" si="4"/>
      </c>
      <c r="CJ22" s="452"/>
      <c r="CK22" s="452"/>
      <c r="CL22" s="452"/>
      <c r="CM22" s="452"/>
      <c r="CN22" s="452"/>
      <c r="CO22" s="452"/>
      <c r="CP22" s="452"/>
      <c r="CQ22" s="452"/>
      <c r="CR22" s="452"/>
      <c r="CS22" s="452"/>
      <c r="CT22" s="452"/>
      <c r="CU22" s="452"/>
      <c r="CV22" s="453"/>
      <c r="CW22" s="454">
        <f>IF(ISERROR(VLOOKUP(CI22,'単価設定'!$H$3:$K$7,4,FALSE)),"",VLOOKUP(CI22,'単価設定'!$H$3:$K$7,4,FALSE))</f>
      </c>
      <c r="CX22" s="455"/>
      <c r="CY22" s="455"/>
      <c r="CZ22" s="455"/>
      <c r="DA22" s="455"/>
      <c r="DB22" s="455"/>
      <c r="DC22" s="455"/>
      <c r="DD22" s="455"/>
      <c r="DE22" s="455"/>
      <c r="DF22" s="456"/>
      <c r="DG22" s="457">
        <f t="shared" si="5"/>
      </c>
      <c r="DH22" s="458"/>
      <c r="DI22" s="458"/>
      <c r="DJ22" s="459"/>
      <c r="DK22" s="460">
        <f t="shared" si="6"/>
      </c>
      <c r="DL22" s="461"/>
      <c r="DM22" s="461"/>
      <c r="DN22" s="461"/>
      <c r="DO22" s="461"/>
      <c r="DP22" s="461"/>
      <c r="DQ22" s="461"/>
      <c r="DR22" s="461"/>
      <c r="DS22" s="461"/>
      <c r="DT22" s="461"/>
      <c r="DU22" s="461"/>
      <c r="DV22" s="462"/>
      <c r="DW22" s="460">
        <f t="shared" si="7"/>
      </c>
      <c r="DX22" s="461"/>
      <c r="DY22" s="461"/>
      <c r="DZ22" s="461"/>
      <c r="EA22" s="461"/>
      <c r="EB22" s="461"/>
      <c r="EC22" s="461"/>
      <c r="ED22" s="461"/>
      <c r="EE22" s="461"/>
      <c r="EF22" s="461"/>
      <c r="EG22" s="461"/>
      <c r="EH22" s="462"/>
      <c r="EI22" s="445"/>
      <c r="EJ22" s="274"/>
      <c r="EK22" s="446"/>
      <c r="EL22" s="447"/>
      <c r="EN22" s="21">
        <f>IF(ISERROR(VLOOKUP(CI22,'単価設定'!$H$3:$L$7,5,FALSE)),"",VLOOKUP(CI22,'単価設定'!$H$3:$L$7,5,FALSE)*DG22)</f>
      </c>
      <c r="EO22" s="28">
        <f t="shared" si="3"/>
        <v>0</v>
      </c>
    </row>
    <row r="23" spans="1:145" ht="18" customHeight="1">
      <c r="A23" s="375"/>
      <c r="B23" s="376"/>
      <c r="C23" s="376"/>
      <c r="D23" s="377">
        <f>IF(A23&lt;&gt;"",TEXT(DATE(YEAR('請求書'!$D$20),MONTH('請求書'!$D$20),$A23),"AAA"),"")</f>
      </c>
      <c r="E23" s="378"/>
      <c r="F23" s="379"/>
      <c r="G23" s="341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3">
        <f t="shared" si="1"/>
        <v>0</v>
      </c>
      <c r="T23" s="344"/>
      <c r="U23" s="344"/>
      <c r="V23" s="344"/>
      <c r="W23" s="345"/>
      <c r="X23" s="346"/>
      <c r="Y23" s="346"/>
      <c r="Z23" s="346"/>
      <c r="AA23" s="346"/>
      <c r="AB23" s="346"/>
      <c r="AC23" s="346"/>
      <c r="AD23" s="346"/>
      <c r="AE23" s="347"/>
      <c r="AF23" s="346"/>
      <c r="AG23" s="346"/>
      <c r="AH23" s="346"/>
      <c r="AI23" s="380"/>
      <c r="AJ23" s="381"/>
      <c r="AK23" s="382"/>
      <c r="AL23" s="382"/>
      <c r="AM23" s="382"/>
      <c r="AN23" s="383"/>
      <c r="AO23" s="392"/>
      <c r="AP23" s="393"/>
      <c r="AQ23" s="393"/>
      <c r="AR23" s="393"/>
      <c r="AS23" s="393"/>
      <c r="AT23" s="393"/>
      <c r="AU23" s="393"/>
      <c r="AV23" s="393"/>
      <c r="AW23" s="393"/>
      <c r="AX23" s="393"/>
      <c r="AY23" s="393"/>
      <c r="AZ23" s="393"/>
      <c r="BA23" s="393"/>
      <c r="BB23" s="393"/>
      <c r="BC23" s="393"/>
      <c r="BD23" s="393"/>
      <c r="BE23" s="393"/>
      <c r="BF23" s="393"/>
      <c r="BG23" s="394"/>
      <c r="BH23" s="28">
        <f t="shared" si="2"/>
      </c>
      <c r="BI23" s="28">
        <f>IF(ISERROR(VLOOKUP(BH23,'単価設定'!$G$3:$K$7,2,FALSE)),"",VLOOKUP(BH23,'単価設定'!$G$3:$K$7,2,FALSE))</f>
      </c>
      <c r="BJ23" s="26">
        <f>IF(BI23&lt;&gt;"",IF(COUNTIF(BI$12:BI23,BI23)=1,ROW(),""),"")</f>
      </c>
      <c r="BK23" s="26">
        <f t="shared" si="0"/>
      </c>
      <c r="BO23" s="439"/>
      <c r="BP23" s="440"/>
      <c r="BQ23" s="441"/>
      <c r="BR23" s="448">
        <f>IF(ISERROR(VLOOKUP(CI23,'単価設定'!$H$3:$K$7,2,FALSE)),"",VLOOKUP(CI23,'単価設定'!$H$3:$K$7,2,FALSE))</f>
      </c>
      <c r="BS23" s="449"/>
      <c r="BT23" s="449"/>
      <c r="BU23" s="449"/>
      <c r="BV23" s="449"/>
      <c r="BW23" s="449"/>
      <c r="BX23" s="449"/>
      <c r="BY23" s="449"/>
      <c r="BZ23" s="449"/>
      <c r="CA23" s="449"/>
      <c r="CB23" s="449"/>
      <c r="CC23" s="449"/>
      <c r="CD23" s="449"/>
      <c r="CE23" s="449"/>
      <c r="CF23" s="449"/>
      <c r="CG23" s="449"/>
      <c r="CH23" s="450"/>
      <c r="CI23" s="451">
        <f t="shared" si="4"/>
      </c>
      <c r="CJ23" s="452"/>
      <c r="CK23" s="452"/>
      <c r="CL23" s="452"/>
      <c r="CM23" s="452"/>
      <c r="CN23" s="452"/>
      <c r="CO23" s="452"/>
      <c r="CP23" s="452"/>
      <c r="CQ23" s="452"/>
      <c r="CR23" s="452"/>
      <c r="CS23" s="452"/>
      <c r="CT23" s="452"/>
      <c r="CU23" s="452"/>
      <c r="CV23" s="453"/>
      <c r="CW23" s="454">
        <f>IF(ISERROR(VLOOKUP(CI23,'単価設定'!$H$3:$K$7,4,FALSE)),"",VLOOKUP(CI23,'単価設定'!$H$3:$K$7,4,FALSE))</f>
      </c>
      <c r="CX23" s="455"/>
      <c r="CY23" s="455"/>
      <c r="CZ23" s="455"/>
      <c r="DA23" s="455"/>
      <c r="DB23" s="455"/>
      <c r="DC23" s="455"/>
      <c r="DD23" s="455"/>
      <c r="DE23" s="455"/>
      <c r="DF23" s="456"/>
      <c r="DG23" s="457">
        <f t="shared" si="5"/>
      </c>
      <c r="DH23" s="458"/>
      <c r="DI23" s="458"/>
      <c r="DJ23" s="459"/>
      <c r="DK23" s="460">
        <f t="shared" si="6"/>
      </c>
      <c r="DL23" s="461"/>
      <c r="DM23" s="461"/>
      <c r="DN23" s="461"/>
      <c r="DO23" s="461"/>
      <c r="DP23" s="461"/>
      <c r="DQ23" s="461"/>
      <c r="DR23" s="461"/>
      <c r="DS23" s="461"/>
      <c r="DT23" s="461"/>
      <c r="DU23" s="461"/>
      <c r="DV23" s="462"/>
      <c r="DW23" s="460">
        <f t="shared" si="7"/>
      </c>
      <c r="DX23" s="461"/>
      <c r="DY23" s="461"/>
      <c r="DZ23" s="461"/>
      <c r="EA23" s="461"/>
      <c r="EB23" s="461"/>
      <c r="EC23" s="461"/>
      <c r="ED23" s="461"/>
      <c r="EE23" s="461"/>
      <c r="EF23" s="461"/>
      <c r="EG23" s="461"/>
      <c r="EH23" s="462"/>
      <c r="EI23" s="445"/>
      <c r="EJ23" s="274"/>
      <c r="EK23" s="446"/>
      <c r="EL23" s="447"/>
      <c r="EN23" s="21">
        <f>IF(ISERROR(VLOOKUP(CI23,'単価設定'!$H$3:$L$7,5,FALSE)),"",VLOOKUP(CI23,'単価設定'!$H$3:$L$7,5,FALSE)*DG23)</f>
      </c>
      <c r="EO23" s="28">
        <f t="shared" si="3"/>
        <v>0</v>
      </c>
    </row>
    <row r="24" spans="1:145" ht="18" customHeight="1">
      <c r="A24" s="375"/>
      <c r="B24" s="376"/>
      <c r="C24" s="376"/>
      <c r="D24" s="377">
        <f>IF(A24&lt;&gt;"",TEXT(DATE(YEAR('請求書'!$D$20),MONTH('請求書'!$D$20),$A24),"AAA"),"")</f>
      </c>
      <c r="E24" s="378"/>
      <c r="F24" s="379"/>
      <c r="G24" s="341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3">
        <f t="shared" si="1"/>
        <v>0</v>
      </c>
      <c r="T24" s="344"/>
      <c r="U24" s="344"/>
      <c r="V24" s="344"/>
      <c r="W24" s="345"/>
      <c r="X24" s="346"/>
      <c r="Y24" s="346"/>
      <c r="Z24" s="346"/>
      <c r="AA24" s="346"/>
      <c r="AB24" s="346"/>
      <c r="AC24" s="346"/>
      <c r="AD24" s="346"/>
      <c r="AE24" s="347"/>
      <c r="AF24" s="346"/>
      <c r="AG24" s="346"/>
      <c r="AH24" s="346"/>
      <c r="AI24" s="380"/>
      <c r="AJ24" s="381"/>
      <c r="AK24" s="382"/>
      <c r="AL24" s="382"/>
      <c r="AM24" s="382"/>
      <c r="AN24" s="383"/>
      <c r="AO24" s="392"/>
      <c r="AP24" s="393"/>
      <c r="AQ24" s="393"/>
      <c r="AR24" s="393"/>
      <c r="AS24" s="393"/>
      <c r="AT24" s="393"/>
      <c r="AU24" s="393"/>
      <c r="AV24" s="393"/>
      <c r="AW24" s="393"/>
      <c r="AX24" s="393"/>
      <c r="AY24" s="393"/>
      <c r="AZ24" s="393"/>
      <c r="BA24" s="393"/>
      <c r="BB24" s="393"/>
      <c r="BC24" s="393"/>
      <c r="BD24" s="393"/>
      <c r="BE24" s="393"/>
      <c r="BF24" s="393"/>
      <c r="BG24" s="394"/>
      <c r="BH24" s="28">
        <f t="shared" si="2"/>
      </c>
      <c r="BI24" s="28">
        <f>IF(ISERROR(VLOOKUP(BH24,'単価設定'!$G$3:$K$7,2,FALSE)),"",VLOOKUP(BH24,'単価設定'!$G$3:$K$7,2,FALSE))</f>
      </c>
      <c r="BJ24" s="26">
        <f>IF(BI24&lt;&gt;"",IF(COUNTIF(BI$12:BI24,BI24)=1,ROW(),""),"")</f>
      </c>
      <c r="BK24" s="26">
        <f t="shared" si="0"/>
      </c>
      <c r="BO24" s="439"/>
      <c r="BP24" s="440"/>
      <c r="BQ24" s="441"/>
      <c r="BR24" s="448">
        <f>IF(ISERROR(VLOOKUP(CI24,'単価設定'!$H$3:$K$7,2,FALSE)),"",VLOOKUP(CI24,'単価設定'!$H$3:$K$7,2,FALSE))</f>
      </c>
      <c r="BS24" s="449"/>
      <c r="BT24" s="449"/>
      <c r="BU24" s="449"/>
      <c r="BV24" s="449"/>
      <c r="BW24" s="449"/>
      <c r="BX24" s="449"/>
      <c r="BY24" s="449"/>
      <c r="BZ24" s="449"/>
      <c r="CA24" s="449"/>
      <c r="CB24" s="449"/>
      <c r="CC24" s="449"/>
      <c r="CD24" s="449"/>
      <c r="CE24" s="449"/>
      <c r="CF24" s="449"/>
      <c r="CG24" s="449"/>
      <c r="CH24" s="450"/>
      <c r="CI24" s="451">
        <f t="shared" si="4"/>
      </c>
      <c r="CJ24" s="452"/>
      <c r="CK24" s="452"/>
      <c r="CL24" s="452"/>
      <c r="CM24" s="452"/>
      <c r="CN24" s="452"/>
      <c r="CO24" s="452"/>
      <c r="CP24" s="452"/>
      <c r="CQ24" s="452"/>
      <c r="CR24" s="452"/>
      <c r="CS24" s="452"/>
      <c r="CT24" s="452"/>
      <c r="CU24" s="452"/>
      <c r="CV24" s="453"/>
      <c r="CW24" s="454">
        <f>IF(ISERROR(VLOOKUP(CI24,'単価設定'!$H$3:$K$7,4,FALSE)),"",VLOOKUP(CI24,'単価設定'!$H$3:$K$7,4,FALSE))</f>
      </c>
      <c r="CX24" s="455"/>
      <c r="CY24" s="455"/>
      <c r="CZ24" s="455"/>
      <c r="DA24" s="455"/>
      <c r="DB24" s="455"/>
      <c r="DC24" s="455"/>
      <c r="DD24" s="455"/>
      <c r="DE24" s="455"/>
      <c r="DF24" s="456"/>
      <c r="DG24" s="457">
        <f t="shared" si="5"/>
      </c>
      <c r="DH24" s="458"/>
      <c r="DI24" s="458"/>
      <c r="DJ24" s="459"/>
      <c r="DK24" s="460">
        <f t="shared" si="6"/>
      </c>
      <c r="DL24" s="461"/>
      <c r="DM24" s="461"/>
      <c r="DN24" s="461"/>
      <c r="DO24" s="461"/>
      <c r="DP24" s="461"/>
      <c r="DQ24" s="461"/>
      <c r="DR24" s="461"/>
      <c r="DS24" s="461"/>
      <c r="DT24" s="461"/>
      <c r="DU24" s="461"/>
      <c r="DV24" s="462"/>
      <c r="DW24" s="460">
        <f t="shared" si="7"/>
      </c>
      <c r="DX24" s="461"/>
      <c r="DY24" s="461"/>
      <c r="DZ24" s="461"/>
      <c r="EA24" s="461"/>
      <c r="EB24" s="461"/>
      <c r="EC24" s="461"/>
      <c r="ED24" s="461"/>
      <c r="EE24" s="461"/>
      <c r="EF24" s="461"/>
      <c r="EG24" s="461"/>
      <c r="EH24" s="462"/>
      <c r="EI24" s="445"/>
      <c r="EJ24" s="274"/>
      <c r="EK24" s="446"/>
      <c r="EL24" s="447"/>
      <c r="EM24" s="262"/>
      <c r="EN24" s="262"/>
      <c r="EO24" s="28">
        <f t="shared" si="3"/>
        <v>0</v>
      </c>
    </row>
    <row r="25" spans="1:145" ht="18" customHeight="1">
      <c r="A25" s="375"/>
      <c r="B25" s="376"/>
      <c r="C25" s="376"/>
      <c r="D25" s="377">
        <f>IF(A25&lt;&gt;"",TEXT(DATE(YEAR('請求書'!$D$20),MONTH('請求書'!$D$20),$A25),"AAA"),"")</f>
      </c>
      <c r="E25" s="378"/>
      <c r="F25" s="379"/>
      <c r="G25" s="341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3">
        <f t="shared" si="1"/>
        <v>0</v>
      </c>
      <c r="T25" s="344"/>
      <c r="U25" s="344"/>
      <c r="V25" s="344"/>
      <c r="W25" s="345"/>
      <c r="X25" s="346"/>
      <c r="Y25" s="346"/>
      <c r="Z25" s="346"/>
      <c r="AA25" s="346"/>
      <c r="AB25" s="346"/>
      <c r="AC25" s="346"/>
      <c r="AD25" s="346"/>
      <c r="AE25" s="347"/>
      <c r="AF25" s="346"/>
      <c r="AG25" s="346"/>
      <c r="AH25" s="346"/>
      <c r="AI25" s="380"/>
      <c r="AJ25" s="381"/>
      <c r="AK25" s="382"/>
      <c r="AL25" s="382"/>
      <c r="AM25" s="382"/>
      <c r="AN25" s="383"/>
      <c r="AO25" s="392"/>
      <c r="AP25" s="393"/>
      <c r="AQ25" s="393"/>
      <c r="AR25" s="393"/>
      <c r="AS25" s="393"/>
      <c r="AT25" s="393"/>
      <c r="AU25" s="393"/>
      <c r="AV25" s="393"/>
      <c r="AW25" s="393"/>
      <c r="AX25" s="393"/>
      <c r="AY25" s="393"/>
      <c r="AZ25" s="393"/>
      <c r="BA25" s="393"/>
      <c r="BB25" s="393"/>
      <c r="BC25" s="393"/>
      <c r="BD25" s="393"/>
      <c r="BE25" s="393"/>
      <c r="BF25" s="393"/>
      <c r="BG25" s="394"/>
      <c r="BH25" s="28">
        <f t="shared" si="2"/>
      </c>
      <c r="BI25" s="28">
        <f>IF(ISERROR(VLOOKUP(BH25,'単価設定'!$G$3:$K$7,2,FALSE)),"",VLOOKUP(BH25,'単価設定'!$G$3:$K$7,2,FALSE))</f>
      </c>
      <c r="BJ25" s="26">
        <f>IF(BI25&lt;&gt;"",IF(COUNTIF(BI$12:BI25,BI25)=1,ROW(),""),"")</f>
      </c>
      <c r="BK25" s="26">
        <f t="shared" si="0"/>
      </c>
      <c r="BO25" s="439"/>
      <c r="BP25" s="440"/>
      <c r="BQ25" s="441"/>
      <c r="BR25" s="448">
        <f>IF(ISERROR(VLOOKUP(CI25,'単価設定'!$H$3:$K$7,2,FALSE)),"",VLOOKUP(CI25,'単価設定'!$H$3:$K$7,2,FALSE))</f>
      </c>
      <c r="BS25" s="449"/>
      <c r="BT25" s="449"/>
      <c r="BU25" s="449"/>
      <c r="BV25" s="449"/>
      <c r="BW25" s="449"/>
      <c r="BX25" s="449"/>
      <c r="BY25" s="449"/>
      <c r="BZ25" s="449"/>
      <c r="CA25" s="449"/>
      <c r="CB25" s="449"/>
      <c r="CC25" s="449"/>
      <c r="CD25" s="449"/>
      <c r="CE25" s="449"/>
      <c r="CF25" s="449"/>
      <c r="CG25" s="449"/>
      <c r="CH25" s="450"/>
      <c r="CI25" s="451">
        <f t="shared" si="4"/>
      </c>
      <c r="CJ25" s="452"/>
      <c r="CK25" s="452"/>
      <c r="CL25" s="452"/>
      <c r="CM25" s="452"/>
      <c r="CN25" s="452"/>
      <c r="CO25" s="452"/>
      <c r="CP25" s="452"/>
      <c r="CQ25" s="452"/>
      <c r="CR25" s="452"/>
      <c r="CS25" s="452"/>
      <c r="CT25" s="452"/>
      <c r="CU25" s="452"/>
      <c r="CV25" s="453"/>
      <c r="CW25" s="454">
        <f>IF(ISERROR(VLOOKUP(CI25,'単価設定'!$H$3:$K$7,4,FALSE)),"",VLOOKUP(CI25,'単価設定'!$H$3:$K$7,4,FALSE))</f>
      </c>
      <c r="CX25" s="455"/>
      <c r="CY25" s="455"/>
      <c r="CZ25" s="455"/>
      <c r="DA25" s="455"/>
      <c r="DB25" s="455"/>
      <c r="DC25" s="455"/>
      <c r="DD25" s="455"/>
      <c r="DE25" s="455"/>
      <c r="DF25" s="456"/>
      <c r="DG25" s="457">
        <f t="shared" si="5"/>
      </c>
      <c r="DH25" s="458"/>
      <c r="DI25" s="458"/>
      <c r="DJ25" s="459"/>
      <c r="DK25" s="460">
        <f t="shared" si="6"/>
      </c>
      <c r="DL25" s="461"/>
      <c r="DM25" s="461"/>
      <c r="DN25" s="461"/>
      <c r="DO25" s="461"/>
      <c r="DP25" s="461"/>
      <c r="DQ25" s="461"/>
      <c r="DR25" s="461"/>
      <c r="DS25" s="461"/>
      <c r="DT25" s="461"/>
      <c r="DU25" s="461"/>
      <c r="DV25" s="462"/>
      <c r="DW25" s="460">
        <f t="shared" si="7"/>
      </c>
      <c r="DX25" s="461"/>
      <c r="DY25" s="461"/>
      <c r="DZ25" s="461"/>
      <c r="EA25" s="461"/>
      <c r="EB25" s="461"/>
      <c r="EC25" s="461"/>
      <c r="ED25" s="461"/>
      <c r="EE25" s="461"/>
      <c r="EF25" s="461"/>
      <c r="EG25" s="461"/>
      <c r="EH25" s="462"/>
      <c r="EI25" s="445"/>
      <c r="EJ25" s="274"/>
      <c r="EK25" s="446"/>
      <c r="EL25" s="447"/>
      <c r="EN25" s="21">
        <f>IF(ISERROR(VLOOKUP(CI25,'単価設定'!$H$3:$L$7,5,FALSE)),"",VLOOKUP(CI25,'単価設定'!$H$3:$L$7,5,FALSE)*DG25)</f>
      </c>
      <c r="EO25" s="28">
        <f t="shared" si="3"/>
        <v>0</v>
      </c>
    </row>
    <row r="26" spans="1:145" ht="18" customHeight="1">
      <c r="A26" s="375"/>
      <c r="B26" s="376"/>
      <c r="C26" s="376"/>
      <c r="D26" s="377">
        <f>IF(A26&lt;&gt;"",TEXT(DATE(YEAR('請求書'!$D$20),MONTH('請求書'!$D$20),$A26),"AAA"),"")</f>
      </c>
      <c r="E26" s="378"/>
      <c r="F26" s="379"/>
      <c r="G26" s="341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3">
        <f t="shared" si="1"/>
        <v>0</v>
      </c>
      <c r="T26" s="344"/>
      <c r="U26" s="344"/>
      <c r="V26" s="344"/>
      <c r="W26" s="345"/>
      <c r="X26" s="346"/>
      <c r="Y26" s="346"/>
      <c r="Z26" s="346"/>
      <c r="AA26" s="346"/>
      <c r="AB26" s="346"/>
      <c r="AC26" s="346"/>
      <c r="AD26" s="346"/>
      <c r="AE26" s="347"/>
      <c r="AF26" s="346"/>
      <c r="AG26" s="346"/>
      <c r="AH26" s="346"/>
      <c r="AI26" s="380"/>
      <c r="AJ26" s="381"/>
      <c r="AK26" s="382"/>
      <c r="AL26" s="382"/>
      <c r="AM26" s="382"/>
      <c r="AN26" s="383"/>
      <c r="AO26" s="392"/>
      <c r="AP26" s="393"/>
      <c r="AQ26" s="393"/>
      <c r="AR26" s="393"/>
      <c r="AS26" s="393"/>
      <c r="AT26" s="393"/>
      <c r="AU26" s="393"/>
      <c r="AV26" s="393"/>
      <c r="AW26" s="393"/>
      <c r="AX26" s="393"/>
      <c r="AY26" s="393"/>
      <c r="AZ26" s="393"/>
      <c r="BA26" s="393"/>
      <c r="BB26" s="393"/>
      <c r="BC26" s="393"/>
      <c r="BD26" s="393"/>
      <c r="BE26" s="393"/>
      <c r="BF26" s="393"/>
      <c r="BG26" s="394"/>
      <c r="BH26" s="28">
        <f t="shared" si="2"/>
      </c>
      <c r="BI26" s="28">
        <f>IF(ISERROR(VLOOKUP(BH26,'単価設定'!$G$3:$K$7,2,FALSE)),"",VLOOKUP(BH26,'単価設定'!$G$3:$K$7,2,FALSE))</f>
      </c>
      <c r="BJ26" s="26">
        <f>IF(BI26&lt;&gt;"",IF(COUNTIF(BI$12:BI26,BI26)=1,ROW(),""),"")</f>
      </c>
      <c r="BK26" s="26">
        <f t="shared" si="0"/>
      </c>
      <c r="BO26" s="439"/>
      <c r="BP26" s="440"/>
      <c r="BQ26" s="441"/>
      <c r="BR26" s="448">
        <f>IF(ISERROR(VLOOKUP(CI26,'単価設定'!$H$3:$K$7,2,FALSE)),"",VLOOKUP(CI26,'単価設定'!$H$3:$K$7,2,FALSE))</f>
      </c>
      <c r="BS26" s="449"/>
      <c r="BT26" s="449"/>
      <c r="BU26" s="449"/>
      <c r="BV26" s="449"/>
      <c r="BW26" s="449"/>
      <c r="BX26" s="449"/>
      <c r="BY26" s="449"/>
      <c r="BZ26" s="449"/>
      <c r="CA26" s="449"/>
      <c r="CB26" s="449"/>
      <c r="CC26" s="449"/>
      <c r="CD26" s="449"/>
      <c r="CE26" s="449"/>
      <c r="CF26" s="449"/>
      <c r="CG26" s="449"/>
      <c r="CH26" s="450"/>
      <c r="CI26" s="451">
        <f t="shared" si="4"/>
      </c>
      <c r="CJ26" s="452"/>
      <c r="CK26" s="452"/>
      <c r="CL26" s="452"/>
      <c r="CM26" s="452"/>
      <c r="CN26" s="452"/>
      <c r="CO26" s="452"/>
      <c r="CP26" s="452"/>
      <c r="CQ26" s="452"/>
      <c r="CR26" s="452"/>
      <c r="CS26" s="452"/>
      <c r="CT26" s="452"/>
      <c r="CU26" s="452"/>
      <c r="CV26" s="453"/>
      <c r="CW26" s="454">
        <f>IF(ISERROR(VLOOKUP(CI26,'単価設定'!$H$3:$K$7,4,FALSE)),"",VLOOKUP(CI26,'単価設定'!$H$3:$K$7,4,FALSE))</f>
      </c>
      <c r="CX26" s="455"/>
      <c r="CY26" s="455"/>
      <c r="CZ26" s="455"/>
      <c r="DA26" s="455"/>
      <c r="DB26" s="455"/>
      <c r="DC26" s="455"/>
      <c r="DD26" s="455"/>
      <c r="DE26" s="455"/>
      <c r="DF26" s="456"/>
      <c r="DG26" s="457">
        <f t="shared" si="5"/>
      </c>
      <c r="DH26" s="458"/>
      <c r="DI26" s="458"/>
      <c r="DJ26" s="459"/>
      <c r="DK26" s="460">
        <f t="shared" si="6"/>
      </c>
      <c r="DL26" s="461"/>
      <c r="DM26" s="461"/>
      <c r="DN26" s="461"/>
      <c r="DO26" s="461"/>
      <c r="DP26" s="461"/>
      <c r="DQ26" s="461"/>
      <c r="DR26" s="461"/>
      <c r="DS26" s="461"/>
      <c r="DT26" s="461"/>
      <c r="DU26" s="461"/>
      <c r="DV26" s="462"/>
      <c r="DW26" s="460">
        <f t="shared" si="7"/>
      </c>
      <c r="DX26" s="461"/>
      <c r="DY26" s="461"/>
      <c r="DZ26" s="461"/>
      <c r="EA26" s="461"/>
      <c r="EB26" s="461"/>
      <c r="EC26" s="461"/>
      <c r="ED26" s="461"/>
      <c r="EE26" s="461"/>
      <c r="EF26" s="461"/>
      <c r="EG26" s="461"/>
      <c r="EH26" s="462"/>
      <c r="EI26" s="445"/>
      <c r="EJ26" s="274"/>
      <c r="EK26" s="446"/>
      <c r="EL26" s="447"/>
      <c r="EN26" s="21">
        <f>IF(ISERROR(VLOOKUP(CI26,'単価設定'!$H$3:$L$7,5,FALSE)),"",VLOOKUP(CI26,'単価設定'!$H$3:$L$7,5,FALSE)*DG26)</f>
      </c>
      <c r="EO26" s="28">
        <f t="shared" si="3"/>
        <v>0</v>
      </c>
    </row>
    <row r="27" spans="1:145" ht="18" customHeight="1">
      <c r="A27" s="375"/>
      <c r="B27" s="376"/>
      <c r="C27" s="376"/>
      <c r="D27" s="377">
        <f>IF(A27&lt;&gt;"",TEXT(DATE(YEAR('請求書'!$D$20),MONTH('請求書'!$D$20),$A27),"AAA"),"")</f>
      </c>
      <c r="E27" s="378"/>
      <c r="F27" s="379"/>
      <c r="G27" s="341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3">
        <f t="shared" si="1"/>
        <v>0</v>
      </c>
      <c r="T27" s="344"/>
      <c r="U27" s="344"/>
      <c r="V27" s="344"/>
      <c r="W27" s="345"/>
      <c r="X27" s="346"/>
      <c r="Y27" s="346"/>
      <c r="Z27" s="346"/>
      <c r="AA27" s="346"/>
      <c r="AB27" s="346"/>
      <c r="AC27" s="346"/>
      <c r="AD27" s="346"/>
      <c r="AE27" s="347"/>
      <c r="AF27" s="346"/>
      <c r="AG27" s="346"/>
      <c r="AH27" s="346"/>
      <c r="AI27" s="380"/>
      <c r="AJ27" s="381"/>
      <c r="AK27" s="382"/>
      <c r="AL27" s="382"/>
      <c r="AM27" s="382"/>
      <c r="AN27" s="383"/>
      <c r="AO27" s="392"/>
      <c r="AP27" s="393"/>
      <c r="AQ27" s="393"/>
      <c r="AR27" s="393"/>
      <c r="AS27" s="393"/>
      <c r="AT27" s="393"/>
      <c r="AU27" s="393"/>
      <c r="AV27" s="393"/>
      <c r="AW27" s="393"/>
      <c r="AX27" s="393"/>
      <c r="AY27" s="393"/>
      <c r="AZ27" s="393"/>
      <c r="BA27" s="393"/>
      <c r="BB27" s="393"/>
      <c r="BC27" s="393"/>
      <c r="BD27" s="393"/>
      <c r="BE27" s="393"/>
      <c r="BF27" s="393"/>
      <c r="BG27" s="394"/>
      <c r="BH27" s="28">
        <f t="shared" si="2"/>
      </c>
      <c r="BI27" s="28">
        <f>IF(ISERROR(VLOOKUP(BH27,'単価設定'!$G$3:$K$7,2,FALSE)),"",VLOOKUP(BH27,'単価設定'!$G$3:$K$7,2,FALSE))</f>
      </c>
      <c r="BJ27" s="26">
        <f>IF(BI27&lt;&gt;"",IF(COUNTIF(BI$12:BI27,BI27)=1,ROW(),""),"")</f>
      </c>
      <c r="BK27" s="26">
        <f t="shared" si="0"/>
      </c>
      <c r="BO27" s="439"/>
      <c r="BP27" s="440"/>
      <c r="BQ27" s="441"/>
      <c r="BR27" s="448">
        <f>IF(ISERROR(VLOOKUP(CI27,'単価設定'!$H$3:$K$7,2,FALSE)),"",VLOOKUP(CI27,'単価設定'!$H$3:$K$7,2,FALSE))</f>
      </c>
      <c r="BS27" s="449"/>
      <c r="BT27" s="449"/>
      <c r="BU27" s="449"/>
      <c r="BV27" s="449"/>
      <c r="BW27" s="449"/>
      <c r="BX27" s="449"/>
      <c r="BY27" s="449"/>
      <c r="BZ27" s="449"/>
      <c r="CA27" s="449"/>
      <c r="CB27" s="449"/>
      <c r="CC27" s="449"/>
      <c r="CD27" s="449"/>
      <c r="CE27" s="449"/>
      <c r="CF27" s="449"/>
      <c r="CG27" s="449"/>
      <c r="CH27" s="450"/>
      <c r="CI27" s="451">
        <f t="shared" si="4"/>
      </c>
      <c r="CJ27" s="452"/>
      <c r="CK27" s="452"/>
      <c r="CL27" s="452"/>
      <c r="CM27" s="452"/>
      <c r="CN27" s="452"/>
      <c r="CO27" s="452"/>
      <c r="CP27" s="452"/>
      <c r="CQ27" s="452"/>
      <c r="CR27" s="452"/>
      <c r="CS27" s="452"/>
      <c r="CT27" s="452"/>
      <c r="CU27" s="452"/>
      <c r="CV27" s="453"/>
      <c r="CW27" s="454">
        <f>IF(ISERROR(VLOOKUP(CI27,'単価設定'!$H$3:$K$7,4,FALSE)),"",VLOOKUP(CI27,'単価設定'!$H$3:$K$7,4,FALSE))</f>
      </c>
      <c r="CX27" s="455"/>
      <c r="CY27" s="455"/>
      <c r="CZ27" s="455"/>
      <c r="DA27" s="455"/>
      <c r="DB27" s="455"/>
      <c r="DC27" s="455"/>
      <c r="DD27" s="455"/>
      <c r="DE27" s="455"/>
      <c r="DF27" s="456"/>
      <c r="DG27" s="457">
        <f t="shared" si="5"/>
      </c>
      <c r="DH27" s="458"/>
      <c r="DI27" s="458"/>
      <c r="DJ27" s="459"/>
      <c r="DK27" s="460">
        <f t="shared" si="6"/>
      </c>
      <c r="DL27" s="461"/>
      <c r="DM27" s="461"/>
      <c r="DN27" s="461"/>
      <c r="DO27" s="461"/>
      <c r="DP27" s="461"/>
      <c r="DQ27" s="461"/>
      <c r="DR27" s="461"/>
      <c r="DS27" s="461"/>
      <c r="DT27" s="461"/>
      <c r="DU27" s="461"/>
      <c r="DV27" s="462"/>
      <c r="DW27" s="460">
        <f t="shared" si="7"/>
      </c>
      <c r="DX27" s="461"/>
      <c r="DY27" s="461"/>
      <c r="DZ27" s="461"/>
      <c r="EA27" s="461"/>
      <c r="EB27" s="461"/>
      <c r="EC27" s="461"/>
      <c r="ED27" s="461"/>
      <c r="EE27" s="461"/>
      <c r="EF27" s="461"/>
      <c r="EG27" s="461"/>
      <c r="EH27" s="462"/>
      <c r="EI27" s="445"/>
      <c r="EJ27" s="274"/>
      <c r="EK27" s="446"/>
      <c r="EL27" s="447"/>
      <c r="EN27" s="21">
        <f>IF(ISERROR(VLOOKUP(CI27,'単価設定'!$H$3:$L$7,5,FALSE)),"",VLOOKUP(CI27,'単価設定'!$H$3:$L$7,5,FALSE)*DG27)</f>
      </c>
      <c r="EO27" s="28">
        <f t="shared" si="3"/>
        <v>0</v>
      </c>
    </row>
    <row r="28" spans="1:145" ht="18" customHeight="1">
      <c r="A28" s="375"/>
      <c r="B28" s="376"/>
      <c r="C28" s="376"/>
      <c r="D28" s="377">
        <f>IF(A28&lt;&gt;"",TEXT(DATE(YEAR('請求書'!$D$20),MONTH('請求書'!$D$20),$A28),"AAA"),"")</f>
      </c>
      <c r="E28" s="378"/>
      <c r="F28" s="379"/>
      <c r="G28" s="341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3">
        <f t="shared" si="1"/>
        <v>0</v>
      </c>
      <c r="T28" s="344"/>
      <c r="U28" s="344"/>
      <c r="V28" s="344"/>
      <c r="W28" s="345"/>
      <c r="X28" s="346"/>
      <c r="Y28" s="346"/>
      <c r="Z28" s="346"/>
      <c r="AA28" s="346"/>
      <c r="AB28" s="346"/>
      <c r="AC28" s="346"/>
      <c r="AD28" s="346"/>
      <c r="AE28" s="347"/>
      <c r="AF28" s="346"/>
      <c r="AG28" s="346"/>
      <c r="AH28" s="346"/>
      <c r="AI28" s="380"/>
      <c r="AJ28" s="381"/>
      <c r="AK28" s="382"/>
      <c r="AL28" s="382"/>
      <c r="AM28" s="382"/>
      <c r="AN28" s="383"/>
      <c r="AO28" s="392"/>
      <c r="AP28" s="393"/>
      <c r="AQ28" s="393"/>
      <c r="AR28" s="393"/>
      <c r="AS28" s="393"/>
      <c r="AT28" s="393"/>
      <c r="AU28" s="393"/>
      <c r="AV28" s="393"/>
      <c r="AW28" s="393"/>
      <c r="AX28" s="393"/>
      <c r="AY28" s="393"/>
      <c r="AZ28" s="393"/>
      <c r="BA28" s="393"/>
      <c r="BB28" s="393"/>
      <c r="BC28" s="393"/>
      <c r="BD28" s="393"/>
      <c r="BE28" s="393"/>
      <c r="BF28" s="393"/>
      <c r="BG28" s="394"/>
      <c r="BH28" s="28">
        <f t="shared" si="2"/>
      </c>
      <c r="BI28" s="28">
        <f>IF(ISERROR(VLOOKUP(BH28,'単価設定'!$G$3:$K$7,2,FALSE)),"",VLOOKUP(BH28,'単価設定'!$G$3:$K$7,2,FALSE))</f>
      </c>
      <c r="BJ28" s="26">
        <f>IF(BI28&lt;&gt;"",IF(COUNTIF(BI$12:BI28,BI28)=1,ROW(),""),"")</f>
      </c>
      <c r="BK28" s="26">
        <f t="shared" si="0"/>
      </c>
      <c r="BO28" s="439"/>
      <c r="BP28" s="440"/>
      <c r="BQ28" s="441"/>
      <c r="BR28" s="448">
        <f>IF(ISERROR(VLOOKUP(CI28,'単価設定'!$H$3:$K$7,2,FALSE)),"",VLOOKUP(CI28,'単価設定'!$H$3:$K$7,2,FALSE))</f>
      </c>
      <c r="BS28" s="449"/>
      <c r="BT28" s="449"/>
      <c r="BU28" s="449"/>
      <c r="BV28" s="449"/>
      <c r="BW28" s="449"/>
      <c r="BX28" s="449"/>
      <c r="BY28" s="449"/>
      <c r="BZ28" s="449"/>
      <c r="CA28" s="449"/>
      <c r="CB28" s="449"/>
      <c r="CC28" s="449"/>
      <c r="CD28" s="449"/>
      <c r="CE28" s="449"/>
      <c r="CF28" s="449"/>
      <c r="CG28" s="449"/>
      <c r="CH28" s="450"/>
      <c r="CI28" s="451">
        <f t="shared" si="4"/>
      </c>
      <c r="CJ28" s="452"/>
      <c r="CK28" s="452"/>
      <c r="CL28" s="452"/>
      <c r="CM28" s="452"/>
      <c r="CN28" s="452"/>
      <c r="CO28" s="452"/>
      <c r="CP28" s="452"/>
      <c r="CQ28" s="452"/>
      <c r="CR28" s="452"/>
      <c r="CS28" s="452"/>
      <c r="CT28" s="452"/>
      <c r="CU28" s="452"/>
      <c r="CV28" s="453"/>
      <c r="CW28" s="454">
        <f>IF(ISERROR(VLOOKUP(CI28,'単価設定'!$H$3:$K$7,4,FALSE)),"",VLOOKUP(CI28,'単価設定'!$H$3:$K$7,4,FALSE))</f>
      </c>
      <c r="CX28" s="455"/>
      <c r="CY28" s="455"/>
      <c r="CZ28" s="455"/>
      <c r="DA28" s="455"/>
      <c r="DB28" s="455"/>
      <c r="DC28" s="455"/>
      <c r="DD28" s="455"/>
      <c r="DE28" s="455"/>
      <c r="DF28" s="456"/>
      <c r="DG28" s="457">
        <f t="shared" si="5"/>
      </c>
      <c r="DH28" s="458"/>
      <c r="DI28" s="458"/>
      <c r="DJ28" s="459"/>
      <c r="DK28" s="460">
        <f t="shared" si="6"/>
      </c>
      <c r="DL28" s="461"/>
      <c r="DM28" s="461"/>
      <c r="DN28" s="461"/>
      <c r="DO28" s="461"/>
      <c r="DP28" s="461"/>
      <c r="DQ28" s="461"/>
      <c r="DR28" s="461"/>
      <c r="DS28" s="461"/>
      <c r="DT28" s="461"/>
      <c r="DU28" s="461"/>
      <c r="DV28" s="462"/>
      <c r="DW28" s="460">
        <f t="shared" si="7"/>
      </c>
      <c r="DX28" s="461"/>
      <c r="DY28" s="461"/>
      <c r="DZ28" s="461"/>
      <c r="EA28" s="461"/>
      <c r="EB28" s="461"/>
      <c r="EC28" s="461"/>
      <c r="ED28" s="461"/>
      <c r="EE28" s="461"/>
      <c r="EF28" s="461"/>
      <c r="EG28" s="461"/>
      <c r="EH28" s="462"/>
      <c r="EI28" s="445"/>
      <c r="EJ28" s="274"/>
      <c r="EK28" s="446"/>
      <c r="EL28" s="447"/>
      <c r="EN28" s="21">
        <f>IF(ISERROR(VLOOKUP(CI28,'単価設定'!$H$3:$L$7,5,FALSE)),"",VLOOKUP(CI28,'単価設定'!$H$3:$L$7,5,FALSE)*DG28)</f>
      </c>
      <c r="EO28" s="28">
        <f t="shared" si="3"/>
        <v>0</v>
      </c>
    </row>
    <row r="29" spans="1:145" ht="18" customHeight="1">
      <c r="A29" s="375"/>
      <c r="B29" s="376"/>
      <c r="C29" s="376"/>
      <c r="D29" s="377">
        <f>IF(A29&lt;&gt;"",TEXT(DATE(YEAR('請求書'!$D$20),MONTH('請求書'!$D$20),$A29),"AAA"),"")</f>
      </c>
      <c r="E29" s="378"/>
      <c r="F29" s="379"/>
      <c r="G29" s="341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3">
        <f t="shared" si="1"/>
        <v>0</v>
      </c>
      <c r="T29" s="344"/>
      <c r="U29" s="344"/>
      <c r="V29" s="344"/>
      <c r="W29" s="345"/>
      <c r="X29" s="346"/>
      <c r="Y29" s="346"/>
      <c r="Z29" s="346"/>
      <c r="AA29" s="346"/>
      <c r="AB29" s="346"/>
      <c r="AC29" s="346"/>
      <c r="AD29" s="346"/>
      <c r="AE29" s="347"/>
      <c r="AF29" s="346"/>
      <c r="AG29" s="346"/>
      <c r="AH29" s="346"/>
      <c r="AI29" s="380"/>
      <c r="AJ29" s="381"/>
      <c r="AK29" s="382"/>
      <c r="AL29" s="382"/>
      <c r="AM29" s="382"/>
      <c r="AN29" s="383"/>
      <c r="AO29" s="392"/>
      <c r="AP29" s="393"/>
      <c r="AQ29" s="393"/>
      <c r="AR29" s="393"/>
      <c r="AS29" s="393"/>
      <c r="AT29" s="393"/>
      <c r="AU29" s="393"/>
      <c r="AV29" s="393"/>
      <c r="AW29" s="393"/>
      <c r="AX29" s="393"/>
      <c r="AY29" s="393"/>
      <c r="AZ29" s="393"/>
      <c r="BA29" s="393"/>
      <c r="BB29" s="393"/>
      <c r="BC29" s="393"/>
      <c r="BD29" s="393"/>
      <c r="BE29" s="393"/>
      <c r="BF29" s="393"/>
      <c r="BG29" s="394"/>
      <c r="BH29" s="28">
        <f t="shared" si="2"/>
      </c>
      <c r="BI29" s="28">
        <f>IF(ISERROR(VLOOKUP(BH29,'単価設定'!$G$3:$K$7,2,FALSE)),"",VLOOKUP(BH29,'単価設定'!$G$3:$K$7,2,FALSE))</f>
      </c>
      <c r="BJ29" s="26">
        <f>IF(BI29&lt;&gt;"",IF(COUNTIF(BI$12:BI29,BI29)=1,ROW(),""),"")</f>
      </c>
      <c r="BK29" s="26">
        <f t="shared" si="0"/>
      </c>
      <c r="BO29" s="439"/>
      <c r="BP29" s="440"/>
      <c r="BQ29" s="441"/>
      <c r="BR29" s="448">
        <f>IF(ISERROR(VLOOKUP(CI29,'単価設定'!$H$3:$K$7,3,FALSE)),"",VLOOKUP(CI29,'単価設定'!$H$3:$K$7,3,FALSE))</f>
      </c>
      <c r="BS29" s="449"/>
      <c r="BT29" s="449"/>
      <c r="BU29" s="449"/>
      <c r="BV29" s="449"/>
      <c r="BW29" s="449"/>
      <c r="BX29" s="449"/>
      <c r="BY29" s="449"/>
      <c r="BZ29" s="449"/>
      <c r="CA29" s="449"/>
      <c r="CB29" s="449"/>
      <c r="CC29" s="449"/>
      <c r="CD29" s="449"/>
      <c r="CE29" s="449"/>
      <c r="CF29" s="449"/>
      <c r="CG29" s="449"/>
      <c r="CH29" s="450"/>
      <c r="CI29" s="451">
        <f t="shared" si="4"/>
      </c>
      <c r="CJ29" s="452"/>
      <c r="CK29" s="452"/>
      <c r="CL29" s="452"/>
      <c r="CM29" s="452"/>
      <c r="CN29" s="452"/>
      <c r="CO29" s="452"/>
      <c r="CP29" s="452"/>
      <c r="CQ29" s="452"/>
      <c r="CR29" s="452"/>
      <c r="CS29" s="452"/>
      <c r="CT29" s="452"/>
      <c r="CU29" s="452"/>
      <c r="CV29" s="453"/>
      <c r="CW29" s="454">
        <f>IF(ISERROR(VLOOKUP(CI29,'単価設定'!$H$3:$K$7,4,FALSE)),"",VLOOKUP(CI29,'単価設定'!$H$3:$K$7,4,FALSE))</f>
      </c>
      <c r="CX29" s="455"/>
      <c r="CY29" s="455"/>
      <c r="CZ29" s="455"/>
      <c r="DA29" s="455"/>
      <c r="DB29" s="455"/>
      <c r="DC29" s="455"/>
      <c r="DD29" s="455"/>
      <c r="DE29" s="455"/>
      <c r="DF29" s="456"/>
      <c r="DG29" s="457">
        <f t="shared" si="5"/>
      </c>
      <c r="DH29" s="458"/>
      <c r="DI29" s="458"/>
      <c r="DJ29" s="459"/>
      <c r="DK29" s="460">
        <f t="shared" si="6"/>
      </c>
      <c r="DL29" s="461"/>
      <c r="DM29" s="461"/>
      <c r="DN29" s="461"/>
      <c r="DO29" s="461"/>
      <c r="DP29" s="461"/>
      <c r="DQ29" s="461"/>
      <c r="DR29" s="461"/>
      <c r="DS29" s="461"/>
      <c r="DT29" s="461"/>
      <c r="DU29" s="461"/>
      <c r="DV29" s="462"/>
      <c r="DW29" s="460">
        <f t="shared" si="7"/>
      </c>
      <c r="DX29" s="461"/>
      <c r="DY29" s="461"/>
      <c r="DZ29" s="461"/>
      <c r="EA29" s="461"/>
      <c r="EB29" s="461"/>
      <c r="EC29" s="461"/>
      <c r="ED29" s="461"/>
      <c r="EE29" s="461"/>
      <c r="EF29" s="461"/>
      <c r="EG29" s="461"/>
      <c r="EH29" s="462"/>
      <c r="EI29" s="445"/>
      <c r="EJ29" s="274"/>
      <c r="EK29" s="446"/>
      <c r="EL29" s="447"/>
      <c r="EN29" s="21">
        <f>IF(ISERROR(VLOOKUP(CI29,'単価設定'!$H$3:$L$7,5,FALSE)),"",VLOOKUP(CI29,'単価設定'!$H$3:$L$7,5,FALSE)*DG29)</f>
      </c>
      <c r="EO29" s="28">
        <f t="shared" si="3"/>
        <v>0</v>
      </c>
    </row>
    <row r="30" spans="1:145" ht="18" customHeight="1">
      <c r="A30" s="375"/>
      <c r="B30" s="376"/>
      <c r="C30" s="376"/>
      <c r="D30" s="377">
        <f>IF(A30&lt;&gt;"",TEXT(DATE(YEAR('請求書'!$D$20),MONTH('請求書'!$D$20),$A30),"AAA"),"")</f>
      </c>
      <c r="E30" s="378"/>
      <c r="F30" s="379"/>
      <c r="G30" s="341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3">
        <f t="shared" si="1"/>
        <v>0</v>
      </c>
      <c r="T30" s="344"/>
      <c r="U30" s="344"/>
      <c r="V30" s="344"/>
      <c r="W30" s="345"/>
      <c r="X30" s="346"/>
      <c r="Y30" s="346"/>
      <c r="Z30" s="346"/>
      <c r="AA30" s="346"/>
      <c r="AB30" s="346"/>
      <c r="AC30" s="346"/>
      <c r="AD30" s="346"/>
      <c r="AE30" s="347"/>
      <c r="AF30" s="346"/>
      <c r="AG30" s="346"/>
      <c r="AH30" s="346"/>
      <c r="AI30" s="380"/>
      <c r="AJ30" s="381"/>
      <c r="AK30" s="382"/>
      <c r="AL30" s="382"/>
      <c r="AM30" s="382"/>
      <c r="AN30" s="383"/>
      <c r="AO30" s="392"/>
      <c r="AP30" s="393"/>
      <c r="AQ30" s="393"/>
      <c r="AR30" s="393"/>
      <c r="AS30" s="393"/>
      <c r="AT30" s="393"/>
      <c r="AU30" s="393"/>
      <c r="AV30" s="393"/>
      <c r="AW30" s="393"/>
      <c r="AX30" s="393"/>
      <c r="AY30" s="393"/>
      <c r="AZ30" s="393"/>
      <c r="BA30" s="393"/>
      <c r="BB30" s="393"/>
      <c r="BC30" s="393"/>
      <c r="BD30" s="393"/>
      <c r="BE30" s="393"/>
      <c r="BF30" s="393"/>
      <c r="BG30" s="394"/>
      <c r="BH30" s="28">
        <f t="shared" si="2"/>
      </c>
      <c r="BI30" s="28">
        <f>IF(ISERROR(VLOOKUP(BH30,'単価設定'!$G$3:$K$7,2,FALSE)),"",VLOOKUP(BH30,'単価設定'!$G$3:$K$7,2,FALSE))</f>
      </c>
      <c r="BJ30" s="26">
        <f>IF(BI30&lt;&gt;"",IF(COUNTIF(BI$12:BI30,BI30)=1,ROW(),""),"")</f>
      </c>
      <c r="BK30" s="26">
        <f t="shared" si="0"/>
      </c>
      <c r="BO30" s="439"/>
      <c r="BP30" s="440"/>
      <c r="BQ30" s="441"/>
      <c r="BR30" s="448">
        <f>IF(ISERROR(VLOOKUP(CI30,'単価設定'!$H$3:$K$7,3,FALSE)),"",VLOOKUP(CI30,'単価設定'!$H$3:$K$7,3,FALSE))</f>
      </c>
      <c r="BS30" s="449"/>
      <c r="BT30" s="449"/>
      <c r="BU30" s="449"/>
      <c r="BV30" s="449"/>
      <c r="BW30" s="449"/>
      <c r="BX30" s="449"/>
      <c r="BY30" s="449"/>
      <c r="BZ30" s="449"/>
      <c r="CA30" s="449"/>
      <c r="CB30" s="449"/>
      <c r="CC30" s="449"/>
      <c r="CD30" s="449"/>
      <c r="CE30" s="449"/>
      <c r="CF30" s="449"/>
      <c r="CG30" s="449"/>
      <c r="CH30" s="450"/>
      <c r="CI30" s="451">
        <f t="shared" si="4"/>
      </c>
      <c r="CJ30" s="452"/>
      <c r="CK30" s="452"/>
      <c r="CL30" s="452"/>
      <c r="CM30" s="452"/>
      <c r="CN30" s="452"/>
      <c r="CO30" s="452"/>
      <c r="CP30" s="452"/>
      <c r="CQ30" s="452"/>
      <c r="CR30" s="452"/>
      <c r="CS30" s="452"/>
      <c r="CT30" s="452"/>
      <c r="CU30" s="452"/>
      <c r="CV30" s="453"/>
      <c r="CW30" s="454">
        <f>IF(ISERROR(VLOOKUP(CI30,'単価設定'!$H$3:$K$7,4,FALSE)),"",VLOOKUP(CI30,'単価設定'!$H$3:$K$7,4,FALSE))</f>
      </c>
      <c r="CX30" s="455"/>
      <c r="CY30" s="455"/>
      <c r="CZ30" s="455"/>
      <c r="DA30" s="455"/>
      <c r="DB30" s="455"/>
      <c r="DC30" s="455"/>
      <c r="DD30" s="455"/>
      <c r="DE30" s="455"/>
      <c r="DF30" s="456"/>
      <c r="DG30" s="457">
        <f t="shared" si="5"/>
      </c>
      <c r="DH30" s="458"/>
      <c r="DI30" s="458"/>
      <c r="DJ30" s="459"/>
      <c r="DK30" s="460">
        <f t="shared" si="6"/>
      </c>
      <c r="DL30" s="461"/>
      <c r="DM30" s="461"/>
      <c r="DN30" s="461"/>
      <c r="DO30" s="461"/>
      <c r="DP30" s="461"/>
      <c r="DQ30" s="461"/>
      <c r="DR30" s="461"/>
      <c r="DS30" s="461"/>
      <c r="DT30" s="461"/>
      <c r="DU30" s="461"/>
      <c r="DV30" s="462"/>
      <c r="DW30" s="460">
        <f t="shared" si="7"/>
      </c>
      <c r="DX30" s="461"/>
      <c r="DY30" s="461"/>
      <c r="DZ30" s="461"/>
      <c r="EA30" s="461"/>
      <c r="EB30" s="461"/>
      <c r="EC30" s="461"/>
      <c r="ED30" s="461"/>
      <c r="EE30" s="461"/>
      <c r="EF30" s="461"/>
      <c r="EG30" s="461"/>
      <c r="EH30" s="462"/>
      <c r="EI30" s="445"/>
      <c r="EJ30" s="274"/>
      <c r="EK30" s="446"/>
      <c r="EL30" s="447"/>
      <c r="EN30" s="21">
        <f>IF(ISERROR(VLOOKUP(CI30,'単価設定'!$H$3:$L$7,5,FALSE)),"",VLOOKUP(CI30,'単価設定'!$H$3:$L$7,5,FALSE)*DG30)</f>
      </c>
      <c r="EO30" s="28">
        <f t="shared" si="3"/>
        <v>0</v>
      </c>
    </row>
    <row r="31" spans="1:145" ht="18" customHeight="1">
      <c r="A31" s="375"/>
      <c r="B31" s="376"/>
      <c r="C31" s="376"/>
      <c r="D31" s="377">
        <f>IF(A31&lt;&gt;"",TEXT(DATE(YEAR('請求書'!$D$20),MONTH('請求書'!$D$20),$A31),"AAA"),"")</f>
      </c>
      <c r="E31" s="378"/>
      <c r="F31" s="379"/>
      <c r="G31" s="341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3">
        <f t="shared" si="1"/>
        <v>0</v>
      </c>
      <c r="T31" s="344"/>
      <c r="U31" s="344"/>
      <c r="V31" s="344"/>
      <c r="W31" s="345"/>
      <c r="X31" s="346"/>
      <c r="Y31" s="346"/>
      <c r="Z31" s="346"/>
      <c r="AA31" s="346"/>
      <c r="AB31" s="346"/>
      <c r="AC31" s="346"/>
      <c r="AD31" s="346"/>
      <c r="AE31" s="347"/>
      <c r="AF31" s="346"/>
      <c r="AG31" s="346"/>
      <c r="AH31" s="346"/>
      <c r="AI31" s="380"/>
      <c r="AJ31" s="381"/>
      <c r="AK31" s="382"/>
      <c r="AL31" s="382"/>
      <c r="AM31" s="382"/>
      <c r="AN31" s="383"/>
      <c r="AO31" s="392"/>
      <c r="AP31" s="393"/>
      <c r="AQ31" s="393"/>
      <c r="AR31" s="393"/>
      <c r="AS31" s="393"/>
      <c r="AT31" s="393"/>
      <c r="AU31" s="393"/>
      <c r="AV31" s="393"/>
      <c r="AW31" s="393"/>
      <c r="AX31" s="393"/>
      <c r="AY31" s="393"/>
      <c r="AZ31" s="393"/>
      <c r="BA31" s="393"/>
      <c r="BB31" s="393"/>
      <c r="BC31" s="393"/>
      <c r="BD31" s="393"/>
      <c r="BE31" s="393"/>
      <c r="BF31" s="393"/>
      <c r="BG31" s="394"/>
      <c r="BH31" s="28">
        <f t="shared" si="2"/>
      </c>
      <c r="BI31" s="28">
        <f>IF(ISERROR(VLOOKUP(BH31,'単価設定'!$G$3:$K$7,2,FALSE)),"",VLOOKUP(BH31,'単価設定'!$G$3:$K$7,2,FALSE))</f>
      </c>
      <c r="BJ31" s="26">
        <f>IF(BI31&lt;&gt;"",IF(COUNTIF(BI$12:BI31,BI31)=1,ROW(),""),"")</f>
      </c>
      <c r="BK31" s="26">
        <f t="shared" si="0"/>
      </c>
      <c r="BO31" s="439"/>
      <c r="BP31" s="440"/>
      <c r="BQ31" s="441"/>
      <c r="BR31" s="448">
        <f>IF(ISERROR(VLOOKUP(CI31,'単価設定'!$H$3:$K$7,3,FALSE)),"",VLOOKUP(CI31,'単価設定'!$H$3:$K$7,3,FALSE))</f>
      </c>
      <c r="BS31" s="449"/>
      <c r="BT31" s="449"/>
      <c r="BU31" s="449"/>
      <c r="BV31" s="449"/>
      <c r="BW31" s="449"/>
      <c r="BX31" s="449"/>
      <c r="BY31" s="449"/>
      <c r="BZ31" s="449"/>
      <c r="CA31" s="449"/>
      <c r="CB31" s="449"/>
      <c r="CC31" s="449"/>
      <c r="CD31" s="449"/>
      <c r="CE31" s="449"/>
      <c r="CF31" s="449"/>
      <c r="CG31" s="449"/>
      <c r="CH31" s="450"/>
      <c r="CI31" s="451">
        <f t="shared" si="4"/>
      </c>
      <c r="CJ31" s="452"/>
      <c r="CK31" s="452"/>
      <c r="CL31" s="452"/>
      <c r="CM31" s="452"/>
      <c r="CN31" s="452"/>
      <c r="CO31" s="452"/>
      <c r="CP31" s="452"/>
      <c r="CQ31" s="452"/>
      <c r="CR31" s="452"/>
      <c r="CS31" s="452"/>
      <c r="CT31" s="452"/>
      <c r="CU31" s="452"/>
      <c r="CV31" s="453"/>
      <c r="CW31" s="454">
        <f>IF(ISERROR(VLOOKUP(CI31,'単価設定'!$H$3:$K$7,4,FALSE)),"",VLOOKUP(CI31,'単価設定'!$H$3:$K$7,4,FALSE))</f>
      </c>
      <c r="CX31" s="455"/>
      <c r="CY31" s="455"/>
      <c r="CZ31" s="455"/>
      <c r="DA31" s="455"/>
      <c r="DB31" s="455"/>
      <c r="DC31" s="455"/>
      <c r="DD31" s="455"/>
      <c r="DE31" s="455"/>
      <c r="DF31" s="456"/>
      <c r="DG31" s="457">
        <f t="shared" si="5"/>
      </c>
      <c r="DH31" s="458"/>
      <c r="DI31" s="458"/>
      <c r="DJ31" s="459"/>
      <c r="DK31" s="460">
        <f t="shared" si="6"/>
      </c>
      <c r="DL31" s="461"/>
      <c r="DM31" s="461"/>
      <c r="DN31" s="461"/>
      <c r="DO31" s="461"/>
      <c r="DP31" s="461"/>
      <c r="DQ31" s="461"/>
      <c r="DR31" s="461"/>
      <c r="DS31" s="461"/>
      <c r="DT31" s="461"/>
      <c r="DU31" s="461"/>
      <c r="DV31" s="462"/>
      <c r="DW31" s="460">
        <f t="shared" si="7"/>
      </c>
      <c r="DX31" s="461"/>
      <c r="DY31" s="461"/>
      <c r="DZ31" s="461"/>
      <c r="EA31" s="461"/>
      <c r="EB31" s="461"/>
      <c r="EC31" s="461"/>
      <c r="ED31" s="461"/>
      <c r="EE31" s="461"/>
      <c r="EF31" s="461"/>
      <c r="EG31" s="461"/>
      <c r="EH31" s="462"/>
      <c r="EI31" s="445"/>
      <c r="EJ31" s="274"/>
      <c r="EK31" s="446"/>
      <c r="EL31" s="447"/>
      <c r="EN31" s="21">
        <f>IF(ISERROR(VLOOKUP(CI31,'単価設定'!$H$3:$L$7,5,FALSE)),"",VLOOKUP(CI31,'単価設定'!$H$3:$L$7,5,FALSE)*DG31)</f>
      </c>
      <c r="EO31" s="28">
        <f t="shared" si="3"/>
        <v>0</v>
      </c>
    </row>
    <row r="32" spans="1:145" ht="18" customHeight="1">
      <c r="A32" s="375"/>
      <c r="B32" s="376"/>
      <c r="C32" s="376"/>
      <c r="D32" s="377">
        <f>IF(A32&lt;&gt;"",TEXT(DATE(YEAR('請求書'!$D$20),MONTH('請求書'!$D$20),$A32),"AAA"),"")</f>
      </c>
      <c r="E32" s="378"/>
      <c r="F32" s="379"/>
      <c r="G32" s="341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3">
        <f t="shared" si="1"/>
        <v>0</v>
      </c>
      <c r="T32" s="344"/>
      <c r="U32" s="344"/>
      <c r="V32" s="344"/>
      <c r="W32" s="345"/>
      <c r="X32" s="346"/>
      <c r="Y32" s="346"/>
      <c r="Z32" s="346"/>
      <c r="AA32" s="346"/>
      <c r="AB32" s="346"/>
      <c r="AC32" s="346"/>
      <c r="AD32" s="346"/>
      <c r="AE32" s="347"/>
      <c r="AF32" s="346"/>
      <c r="AG32" s="346"/>
      <c r="AH32" s="346"/>
      <c r="AI32" s="380"/>
      <c r="AJ32" s="381"/>
      <c r="AK32" s="382"/>
      <c r="AL32" s="382"/>
      <c r="AM32" s="382"/>
      <c r="AN32" s="383"/>
      <c r="AO32" s="392"/>
      <c r="AP32" s="393"/>
      <c r="AQ32" s="393"/>
      <c r="AR32" s="393"/>
      <c r="AS32" s="393"/>
      <c r="AT32" s="393"/>
      <c r="AU32" s="393"/>
      <c r="AV32" s="393"/>
      <c r="AW32" s="393"/>
      <c r="AX32" s="393"/>
      <c r="AY32" s="393"/>
      <c r="AZ32" s="393"/>
      <c r="BA32" s="393"/>
      <c r="BB32" s="393"/>
      <c r="BC32" s="393"/>
      <c r="BD32" s="393"/>
      <c r="BE32" s="393"/>
      <c r="BF32" s="393"/>
      <c r="BG32" s="394"/>
      <c r="BH32" s="28">
        <f t="shared" si="2"/>
      </c>
      <c r="BI32" s="28">
        <f>IF(ISERROR(VLOOKUP(BH32,'単価設定'!$G$3:$K$7,2,FALSE)),"",VLOOKUP(BH32,'単価設定'!$G$3:$K$7,2,FALSE))</f>
      </c>
      <c r="BJ32" s="26">
        <f>IF(BI32&lt;&gt;"",IF(COUNTIF(BI$12:BI32,BI32)=1,ROW(),""),"")</f>
      </c>
      <c r="BK32" s="26">
        <f t="shared" si="0"/>
      </c>
      <c r="BO32" s="439"/>
      <c r="BP32" s="440"/>
      <c r="BQ32" s="441"/>
      <c r="BR32" s="476" t="str">
        <f>IF(ISERROR(VLOOKUP(CI32,'単価設定'!$H$3:$K$7,2,FALSE)),"",VLOOKUP(CI32,'単価設定'!$H$3:$K$7,2,FALSE))</f>
        <v>地域活動支援加算入浴</v>
      </c>
      <c r="BS32" s="477"/>
      <c r="BT32" s="477"/>
      <c r="BU32" s="477"/>
      <c r="BV32" s="477"/>
      <c r="BW32" s="477"/>
      <c r="BX32" s="477"/>
      <c r="BY32" s="477"/>
      <c r="BZ32" s="477"/>
      <c r="CA32" s="477"/>
      <c r="CB32" s="477"/>
      <c r="CC32" s="477"/>
      <c r="CD32" s="477"/>
      <c r="CE32" s="477"/>
      <c r="CF32" s="477"/>
      <c r="CG32" s="477"/>
      <c r="CH32" s="478"/>
      <c r="CI32" s="479" t="str">
        <f>IF(DG32="","","035020")</f>
        <v>035020</v>
      </c>
      <c r="CJ32" s="480"/>
      <c r="CK32" s="480"/>
      <c r="CL32" s="480"/>
      <c r="CM32" s="480"/>
      <c r="CN32" s="480"/>
      <c r="CO32" s="480"/>
      <c r="CP32" s="480"/>
      <c r="CQ32" s="480"/>
      <c r="CR32" s="480"/>
      <c r="CS32" s="480"/>
      <c r="CT32" s="480"/>
      <c r="CU32" s="480"/>
      <c r="CV32" s="481"/>
      <c r="CW32" s="463">
        <f>IF(ISERROR(VLOOKUP(CI32,'単価設定'!$H$3:$K$7,4,FALSE)),"",VLOOKUP(CI32,'単価設定'!$H$3:$K$7,4,FALSE))</f>
        <v>400</v>
      </c>
      <c r="CX32" s="464"/>
      <c r="CY32" s="464"/>
      <c r="CZ32" s="464"/>
      <c r="DA32" s="464"/>
      <c r="DB32" s="464"/>
      <c r="DC32" s="464"/>
      <c r="DD32" s="464"/>
      <c r="DE32" s="464"/>
      <c r="DF32" s="465"/>
      <c r="DG32" s="466">
        <f>IF(X43=0,"",X43)</f>
        <v>2</v>
      </c>
      <c r="DH32" s="467"/>
      <c r="DI32" s="467"/>
      <c r="DJ32" s="468"/>
      <c r="DK32" s="469">
        <f t="shared" si="6"/>
        <v>800</v>
      </c>
      <c r="DL32" s="470"/>
      <c r="DM32" s="470"/>
      <c r="DN32" s="470"/>
      <c r="DO32" s="470"/>
      <c r="DP32" s="470"/>
      <c r="DQ32" s="470"/>
      <c r="DR32" s="470"/>
      <c r="DS32" s="470"/>
      <c r="DT32" s="470"/>
      <c r="DU32" s="470"/>
      <c r="DV32" s="471"/>
      <c r="DW32" s="469">
        <f t="shared" si="7"/>
        <v>80</v>
      </c>
      <c r="DX32" s="470"/>
      <c r="DY32" s="470"/>
      <c r="DZ32" s="470"/>
      <c r="EA32" s="470"/>
      <c r="EB32" s="470"/>
      <c r="EC32" s="470"/>
      <c r="ED32" s="470"/>
      <c r="EE32" s="470"/>
      <c r="EF32" s="470"/>
      <c r="EG32" s="470"/>
      <c r="EH32" s="471"/>
      <c r="EI32" s="472"/>
      <c r="EJ32" s="473"/>
      <c r="EK32" s="474"/>
      <c r="EL32" s="475"/>
      <c r="EN32" s="21">
        <f>IF(ISERROR(VLOOKUP(CI32,'単価設定'!$H$3:$L$7,5,FALSE)),"",VLOOKUP(CI32,'単価設定'!$H$3:$L$7,5,FALSE)*DG32)</f>
        <v>2</v>
      </c>
      <c r="EO32" s="28">
        <f t="shared" si="3"/>
        <v>0</v>
      </c>
    </row>
    <row r="33" spans="1:145" ht="18" customHeight="1">
      <c r="A33" s="375"/>
      <c r="B33" s="376"/>
      <c r="C33" s="376"/>
      <c r="D33" s="377">
        <f>IF(A33&lt;&gt;"",TEXT(DATE(YEAR('請求書'!$D$20),MONTH('請求書'!$D$20),$A33),"AAA"),"")</f>
      </c>
      <c r="E33" s="378"/>
      <c r="F33" s="379"/>
      <c r="G33" s="341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3">
        <f t="shared" si="1"/>
        <v>0</v>
      </c>
      <c r="T33" s="344"/>
      <c r="U33" s="344"/>
      <c r="V33" s="344"/>
      <c r="W33" s="345"/>
      <c r="X33" s="346"/>
      <c r="Y33" s="346"/>
      <c r="Z33" s="346"/>
      <c r="AA33" s="346"/>
      <c r="AB33" s="346"/>
      <c r="AC33" s="346"/>
      <c r="AD33" s="346"/>
      <c r="AE33" s="347"/>
      <c r="AF33" s="346"/>
      <c r="AG33" s="346"/>
      <c r="AH33" s="346"/>
      <c r="AI33" s="380"/>
      <c r="AJ33" s="381"/>
      <c r="AK33" s="382"/>
      <c r="AL33" s="382"/>
      <c r="AM33" s="382"/>
      <c r="AN33" s="383"/>
      <c r="AO33" s="392"/>
      <c r="AP33" s="393"/>
      <c r="AQ33" s="393"/>
      <c r="AR33" s="393"/>
      <c r="AS33" s="393"/>
      <c r="AT33" s="393"/>
      <c r="AU33" s="393"/>
      <c r="AV33" s="393"/>
      <c r="AW33" s="393"/>
      <c r="AX33" s="393"/>
      <c r="AY33" s="393"/>
      <c r="AZ33" s="393"/>
      <c r="BA33" s="393"/>
      <c r="BB33" s="393"/>
      <c r="BC33" s="393"/>
      <c r="BD33" s="393"/>
      <c r="BE33" s="393"/>
      <c r="BF33" s="393"/>
      <c r="BG33" s="394"/>
      <c r="BH33" s="28">
        <f t="shared" si="2"/>
      </c>
      <c r="BI33" s="28">
        <f>IF(ISERROR(VLOOKUP(BH33,'単価設定'!$G$3:$K$7,2,FALSE)),"",VLOOKUP(BH33,'単価設定'!$G$3:$K$7,2,FALSE))</f>
      </c>
      <c r="BJ33" s="26">
        <f>IF(BI33&lt;&gt;"",IF(COUNTIF(BI$12:BI33,BI33)=1,ROW(),""),"")</f>
      </c>
      <c r="BK33" s="26">
        <f t="shared" si="0"/>
      </c>
      <c r="BO33" s="439"/>
      <c r="BP33" s="440"/>
      <c r="BQ33" s="441"/>
      <c r="BR33" s="476">
        <f>IF(ISERROR(VLOOKUP(CI33,'単価設定'!$H$3:$K$7,2,FALSE)),"",VLOOKUP(CI33,'単価設定'!$H$3:$K$7,2,FALSE))</f>
      </c>
      <c r="BS33" s="477"/>
      <c r="BT33" s="477"/>
      <c r="BU33" s="477"/>
      <c r="BV33" s="477"/>
      <c r="BW33" s="477"/>
      <c r="BX33" s="477"/>
      <c r="BY33" s="477"/>
      <c r="BZ33" s="477"/>
      <c r="CA33" s="477"/>
      <c r="CB33" s="477"/>
      <c r="CC33" s="477"/>
      <c r="CD33" s="477"/>
      <c r="CE33" s="477"/>
      <c r="CF33" s="477"/>
      <c r="CG33" s="477"/>
      <c r="CH33" s="478"/>
      <c r="CI33" s="479">
        <f>IF(DG33="","","035030")</f>
      </c>
      <c r="CJ33" s="480"/>
      <c r="CK33" s="480"/>
      <c r="CL33" s="480"/>
      <c r="CM33" s="480"/>
      <c r="CN33" s="480"/>
      <c r="CO33" s="480"/>
      <c r="CP33" s="480"/>
      <c r="CQ33" s="480"/>
      <c r="CR33" s="480"/>
      <c r="CS33" s="480"/>
      <c r="CT33" s="480"/>
      <c r="CU33" s="480"/>
      <c r="CV33" s="481"/>
      <c r="CW33" s="463">
        <f>IF(ISERROR(VLOOKUP(CI33,'単価設定'!$H$3:$K$7,4,FALSE)),"",VLOOKUP(CI33,'単価設定'!$H$3:$K$7,4,FALSE))</f>
      </c>
      <c r="CX33" s="464"/>
      <c r="CY33" s="464"/>
      <c r="CZ33" s="464"/>
      <c r="DA33" s="464"/>
      <c r="DB33" s="464"/>
      <c r="DC33" s="464"/>
      <c r="DD33" s="464"/>
      <c r="DE33" s="464"/>
      <c r="DF33" s="465"/>
      <c r="DG33" s="466">
        <f>IF(AB43=0,"",AB43)</f>
      </c>
      <c r="DH33" s="467"/>
      <c r="DI33" s="467"/>
      <c r="DJ33" s="468"/>
      <c r="DK33" s="469">
        <f t="shared" si="6"/>
      </c>
      <c r="DL33" s="470"/>
      <c r="DM33" s="470"/>
      <c r="DN33" s="470"/>
      <c r="DO33" s="470"/>
      <c r="DP33" s="470"/>
      <c r="DQ33" s="470"/>
      <c r="DR33" s="470"/>
      <c r="DS33" s="470"/>
      <c r="DT33" s="470"/>
      <c r="DU33" s="470"/>
      <c r="DV33" s="471"/>
      <c r="DW33" s="469">
        <f t="shared" si="7"/>
      </c>
      <c r="DX33" s="470"/>
      <c r="DY33" s="470"/>
      <c r="DZ33" s="470"/>
      <c r="EA33" s="470"/>
      <c r="EB33" s="470"/>
      <c r="EC33" s="470"/>
      <c r="ED33" s="470"/>
      <c r="EE33" s="470"/>
      <c r="EF33" s="470"/>
      <c r="EG33" s="470"/>
      <c r="EH33" s="471"/>
      <c r="EI33" s="472"/>
      <c r="EJ33" s="473"/>
      <c r="EK33" s="474"/>
      <c r="EL33" s="475"/>
      <c r="EN33" s="21">
        <f>IF(ISERROR(VLOOKUP(CI33,'単価設定'!$H$3:$L$7,5,FALSE)),"",VLOOKUP(CI33,'単価設定'!$H$3:$L$7,5,FALSE)*DG33)</f>
      </c>
      <c r="EO33" s="28">
        <f t="shared" si="3"/>
        <v>0</v>
      </c>
    </row>
    <row r="34" spans="1:145" ht="18" customHeight="1">
      <c r="A34" s="375"/>
      <c r="B34" s="376"/>
      <c r="C34" s="376"/>
      <c r="D34" s="377">
        <f>IF(A34&lt;&gt;"",TEXT(DATE(YEAR('請求書'!$D$20),MONTH('請求書'!$D$20),$A34),"AAA"),"")</f>
      </c>
      <c r="E34" s="378"/>
      <c r="F34" s="379"/>
      <c r="G34" s="341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3">
        <f t="shared" si="1"/>
        <v>0</v>
      </c>
      <c r="T34" s="344"/>
      <c r="U34" s="344"/>
      <c r="V34" s="344"/>
      <c r="W34" s="345"/>
      <c r="X34" s="346"/>
      <c r="Y34" s="346"/>
      <c r="Z34" s="346"/>
      <c r="AA34" s="346"/>
      <c r="AB34" s="346"/>
      <c r="AC34" s="346"/>
      <c r="AD34" s="346"/>
      <c r="AE34" s="347"/>
      <c r="AF34" s="346"/>
      <c r="AG34" s="346"/>
      <c r="AH34" s="346"/>
      <c r="AI34" s="380"/>
      <c r="AJ34" s="381"/>
      <c r="AK34" s="382"/>
      <c r="AL34" s="382"/>
      <c r="AM34" s="382"/>
      <c r="AN34" s="383"/>
      <c r="AO34" s="392"/>
      <c r="AP34" s="393"/>
      <c r="AQ34" s="393"/>
      <c r="AR34" s="393"/>
      <c r="AS34" s="393"/>
      <c r="AT34" s="393"/>
      <c r="AU34" s="393"/>
      <c r="AV34" s="393"/>
      <c r="AW34" s="393"/>
      <c r="AX34" s="393"/>
      <c r="AY34" s="393"/>
      <c r="AZ34" s="393"/>
      <c r="BA34" s="393"/>
      <c r="BB34" s="393"/>
      <c r="BC34" s="393"/>
      <c r="BD34" s="393"/>
      <c r="BE34" s="393"/>
      <c r="BF34" s="393"/>
      <c r="BG34" s="394"/>
      <c r="BH34" s="28">
        <f t="shared" si="2"/>
      </c>
      <c r="BI34" s="28">
        <f>IF(ISERROR(VLOOKUP(BH34,'単価設定'!$G$3:$K$7,2,FALSE)),"",VLOOKUP(BH34,'単価設定'!$G$3:$K$7,2,FALSE))</f>
      </c>
      <c r="BJ34" s="26">
        <f>IF(BI34&lt;&gt;"",IF(COUNTIF(BI$12:BI34,BI34)=1,ROW(),""),"")</f>
      </c>
      <c r="BK34" s="26">
        <f t="shared" si="0"/>
      </c>
      <c r="BO34" s="439"/>
      <c r="BP34" s="440"/>
      <c r="BQ34" s="441"/>
      <c r="BR34" s="476" t="str">
        <f>IF(ISERROR(VLOOKUP(CI34,'単価設定'!$H$3:$K$7,2,FALSE)),"",VLOOKUP(CI34,'単価設定'!$H$3:$K$7,2,FALSE))</f>
        <v>地域活動支援加算送迎</v>
      </c>
      <c r="BS34" s="477"/>
      <c r="BT34" s="477"/>
      <c r="BU34" s="477"/>
      <c r="BV34" s="477"/>
      <c r="BW34" s="477"/>
      <c r="BX34" s="477"/>
      <c r="BY34" s="477"/>
      <c r="BZ34" s="477"/>
      <c r="CA34" s="477"/>
      <c r="CB34" s="477"/>
      <c r="CC34" s="477"/>
      <c r="CD34" s="477"/>
      <c r="CE34" s="477"/>
      <c r="CF34" s="477"/>
      <c r="CG34" s="477"/>
      <c r="CH34" s="478"/>
      <c r="CI34" s="479" t="str">
        <f>IF(DG34="","","035040")</f>
        <v>035040</v>
      </c>
      <c r="CJ34" s="480"/>
      <c r="CK34" s="480"/>
      <c r="CL34" s="480"/>
      <c r="CM34" s="480"/>
      <c r="CN34" s="480"/>
      <c r="CO34" s="480"/>
      <c r="CP34" s="480"/>
      <c r="CQ34" s="480"/>
      <c r="CR34" s="480"/>
      <c r="CS34" s="480"/>
      <c r="CT34" s="480"/>
      <c r="CU34" s="480"/>
      <c r="CV34" s="481"/>
      <c r="CW34" s="463">
        <f>IF(ISERROR(VLOOKUP(CI34,'単価設定'!$H$3:$K$7,4,FALSE)),"",VLOOKUP(CI34,'単価設定'!$H$3:$K$7,4,FALSE))</f>
        <v>210</v>
      </c>
      <c r="CX34" s="464"/>
      <c r="CY34" s="464"/>
      <c r="CZ34" s="464"/>
      <c r="DA34" s="464"/>
      <c r="DB34" s="464"/>
      <c r="DC34" s="464"/>
      <c r="DD34" s="464"/>
      <c r="DE34" s="464"/>
      <c r="DF34" s="465"/>
      <c r="DG34" s="466">
        <f>IF(AF43=0,"",AF43)</f>
        <v>4</v>
      </c>
      <c r="DH34" s="467"/>
      <c r="DI34" s="467"/>
      <c r="DJ34" s="468"/>
      <c r="DK34" s="469">
        <f t="shared" si="6"/>
        <v>840</v>
      </c>
      <c r="DL34" s="470"/>
      <c r="DM34" s="470"/>
      <c r="DN34" s="470"/>
      <c r="DO34" s="470"/>
      <c r="DP34" s="470"/>
      <c r="DQ34" s="470"/>
      <c r="DR34" s="470"/>
      <c r="DS34" s="470"/>
      <c r="DT34" s="470"/>
      <c r="DU34" s="470"/>
      <c r="DV34" s="471"/>
      <c r="DW34" s="469">
        <f t="shared" si="7"/>
        <v>84</v>
      </c>
      <c r="DX34" s="470"/>
      <c r="DY34" s="470"/>
      <c r="DZ34" s="470"/>
      <c r="EA34" s="470"/>
      <c r="EB34" s="470"/>
      <c r="EC34" s="470"/>
      <c r="ED34" s="470"/>
      <c r="EE34" s="470"/>
      <c r="EF34" s="470"/>
      <c r="EG34" s="470"/>
      <c r="EH34" s="471"/>
      <c r="EI34" s="472"/>
      <c r="EJ34" s="473"/>
      <c r="EK34" s="474"/>
      <c r="EL34" s="475"/>
      <c r="EN34" s="21">
        <f>IF(ISERROR(VLOOKUP(CI34,'単価設定'!$H$3:$L$7,5,FALSE)),"",VLOOKUP(CI34,'単価設定'!$H$3:$L$7,5,FALSE)*DG34)</f>
        <v>4</v>
      </c>
      <c r="EO34" s="28">
        <f t="shared" si="3"/>
        <v>0</v>
      </c>
    </row>
    <row r="35" spans="1:145" ht="18" customHeight="1" thickBot="1">
      <c r="A35" s="375"/>
      <c r="B35" s="376"/>
      <c r="C35" s="376"/>
      <c r="D35" s="377">
        <f>IF(A35&lt;&gt;"",TEXT(DATE(YEAR('請求書'!$D$20),MONTH('請求書'!$D$20),$A35),"AAA"),"")</f>
      </c>
      <c r="E35" s="378"/>
      <c r="F35" s="379"/>
      <c r="G35" s="341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3">
        <f t="shared" si="1"/>
        <v>0</v>
      </c>
      <c r="T35" s="344"/>
      <c r="U35" s="344"/>
      <c r="V35" s="344"/>
      <c r="W35" s="345"/>
      <c r="X35" s="346"/>
      <c r="Y35" s="346"/>
      <c r="Z35" s="346"/>
      <c r="AA35" s="346"/>
      <c r="AB35" s="346"/>
      <c r="AC35" s="346"/>
      <c r="AD35" s="346"/>
      <c r="AE35" s="347"/>
      <c r="AF35" s="346"/>
      <c r="AG35" s="346"/>
      <c r="AH35" s="346"/>
      <c r="AI35" s="380"/>
      <c r="AJ35" s="381"/>
      <c r="AK35" s="382"/>
      <c r="AL35" s="382"/>
      <c r="AM35" s="382"/>
      <c r="AN35" s="383"/>
      <c r="AO35" s="392"/>
      <c r="AP35" s="393"/>
      <c r="AQ35" s="393"/>
      <c r="AR35" s="393"/>
      <c r="AS35" s="393"/>
      <c r="AT35" s="393"/>
      <c r="AU35" s="393"/>
      <c r="AV35" s="393"/>
      <c r="AW35" s="393"/>
      <c r="AX35" s="393"/>
      <c r="AY35" s="393"/>
      <c r="AZ35" s="393"/>
      <c r="BA35" s="393"/>
      <c r="BB35" s="393"/>
      <c r="BC35" s="393"/>
      <c r="BD35" s="393"/>
      <c r="BE35" s="393"/>
      <c r="BF35" s="393"/>
      <c r="BG35" s="394"/>
      <c r="BH35" s="28">
        <f t="shared" si="2"/>
      </c>
      <c r="BI35" s="28">
        <f>IF(ISERROR(VLOOKUP(BH35,'単価設定'!$G$3:$K$7,2,FALSE)),"",VLOOKUP(BH35,'単価設定'!$G$3:$K$7,2,FALSE))</f>
      </c>
      <c r="BJ35" s="26">
        <f>IF(BI35&lt;&gt;"",IF(COUNTIF(BI$12:BI35,BI35)=1,ROW(),""),"")</f>
      </c>
      <c r="BK35" s="26">
        <f t="shared" si="0"/>
      </c>
      <c r="BO35" s="442"/>
      <c r="BP35" s="443"/>
      <c r="BQ35" s="444"/>
      <c r="BR35" s="476">
        <f>IF(ISERROR(VLOOKUP(CI35,'単価設定'!$H$3:$K$7,2,FALSE)),"",VLOOKUP(CI35,'単価設定'!$H$3:$K$7,2,FALSE))</f>
      </c>
      <c r="BS35" s="477"/>
      <c r="BT35" s="477"/>
      <c r="BU35" s="477"/>
      <c r="BV35" s="477"/>
      <c r="BW35" s="477"/>
      <c r="BX35" s="477"/>
      <c r="BY35" s="477"/>
      <c r="BZ35" s="477"/>
      <c r="CA35" s="477"/>
      <c r="CB35" s="477"/>
      <c r="CC35" s="477"/>
      <c r="CD35" s="477"/>
      <c r="CE35" s="477"/>
      <c r="CF35" s="477"/>
      <c r="CG35" s="477"/>
      <c r="CH35" s="478"/>
      <c r="CI35" s="479">
        <f>IF(DG35="","","039900")</f>
      </c>
      <c r="CJ35" s="480"/>
      <c r="CK35" s="480"/>
      <c r="CL35" s="480"/>
      <c r="CM35" s="480"/>
      <c r="CN35" s="480"/>
      <c r="CO35" s="480"/>
      <c r="CP35" s="480"/>
      <c r="CQ35" s="480"/>
      <c r="CR35" s="480"/>
      <c r="CS35" s="480"/>
      <c r="CT35" s="480"/>
      <c r="CU35" s="480"/>
      <c r="CV35" s="481"/>
      <c r="CW35" s="463">
        <f>IF(ISERROR(VLOOKUP(CI35,'単価設定'!$H$3:$K$19,4,FALSE)),"",VLOOKUP(CI35,'単価設定'!$H$3:$K$19,4,FALSE))</f>
      </c>
      <c r="CX35" s="464"/>
      <c r="CY35" s="464"/>
      <c r="CZ35" s="464"/>
      <c r="DA35" s="464"/>
      <c r="DB35" s="464"/>
      <c r="DC35" s="464"/>
      <c r="DD35" s="464"/>
      <c r="DE35" s="464"/>
      <c r="DF35" s="465"/>
      <c r="DG35" s="482">
        <f>IF(TEXT(CN17,"0000000000")=TEXT(DI7,"0000000000"),1,"")</f>
      </c>
      <c r="DH35" s="483"/>
      <c r="DI35" s="483"/>
      <c r="DJ35" s="484"/>
      <c r="DK35" s="469">
        <f t="shared" si="6"/>
      </c>
      <c r="DL35" s="470"/>
      <c r="DM35" s="470"/>
      <c r="DN35" s="470"/>
      <c r="DO35" s="470"/>
      <c r="DP35" s="470"/>
      <c r="DQ35" s="470"/>
      <c r="DR35" s="470"/>
      <c r="DS35" s="470"/>
      <c r="DT35" s="470"/>
      <c r="DU35" s="470"/>
      <c r="DV35" s="471"/>
      <c r="DW35" s="469">
        <f>IF(CI35="","",0)</f>
      </c>
      <c r="DX35" s="470"/>
      <c r="DY35" s="470"/>
      <c r="DZ35" s="470"/>
      <c r="EA35" s="470"/>
      <c r="EB35" s="470"/>
      <c r="EC35" s="470"/>
      <c r="ED35" s="470"/>
      <c r="EE35" s="470"/>
      <c r="EF35" s="470"/>
      <c r="EG35" s="470"/>
      <c r="EH35" s="471"/>
      <c r="EI35" s="472"/>
      <c r="EJ35" s="473"/>
      <c r="EK35" s="474"/>
      <c r="EL35" s="475"/>
      <c r="EN35" s="21">
        <f>IF(ISERROR(VLOOKUP(CI35,'単価設定'!$H$3:$L$7,5,FALSE)),"",VLOOKUP(CI35,'単価設定'!$H$3:$L$7,5,FALSE)*DG35)</f>
      </c>
      <c r="EO35" s="28">
        <f t="shared" si="3"/>
        <v>0</v>
      </c>
    </row>
    <row r="36" spans="1:145" ht="18" customHeight="1" thickBot="1">
      <c r="A36" s="375"/>
      <c r="B36" s="376"/>
      <c r="C36" s="376"/>
      <c r="D36" s="377">
        <f>IF(A36&lt;&gt;"",TEXT(DATE(YEAR('請求書'!$D$20),MONTH('請求書'!$D$20),$A36),"AAA"),"")</f>
      </c>
      <c r="E36" s="378"/>
      <c r="F36" s="379"/>
      <c r="G36" s="341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3">
        <f t="shared" si="1"/>
        <v>0</v>
      </c>
      <c r="T36" s="344"/>
      <c r="U36" s="344"/>
      <c r="V36" s="344"/>
      <c r="W36" s="345"/>
      <c r="X36" s="346"/>
      <c r="Y36" s="346"/>
      <c r="Z36" s="346"/>
      <c r="AA36" s="346"/>
      <c r="AB36" s="346"/>
      <c r="AC36" s="346"/>
      <c r="AD36" s="346"/>
      <c r="AE36" s="347"/>
      <c r="AF36" s="346"/>
      <c r="AG36" s="346"/>
      <c r="AH36" s="346"/>
      <c r="AI36" s="380"/>
      <c r="AJ36" s="381"/>
      <c r="AK36" s="382"/>
      <c r="AL36" s="382"/>
      <c r="AM36" s="382"/>
      <c r="AN36" s="383"/>
      <c r="AO36" s="392"/>
      <c r="AP36" s="393"/>
      <c r="AQ36" s="393"/>
      <c r="AR36" s="393"/>
      <c r="AS36" s="393"/>
      <c r="AT36" s="393"/>
      <c r="AU36" s="393"/>
      <c r="AV36" s="393"/>
      <c r="AW36" s="393"/>
      <c r="AX36" s="393"/>
      <c r="AY36" s="393"/>
      <c r="AZ36" s="393"/>
      <c r="BA36" s="393"/>
      <c r="BB36" s="393"/>
      <c r="BC36" s="393"/>
      <c r="BD36" s="393"/>
      <c r="BE36" s="393"/>
      <c r="BF36" s="393"/>
      <c r="BG36" s="394"/>
      <c r="BH36" s="28">
        <f t="shared" si="2"/>
      </c>
      <c r="BI36" s="28">
        <f>IF(ISERROR(VLOOKUP(BH36,'単価設定'!$G$3:$K$7,2,FALSE)),"",VLOOKUP(BH36,'単価設定'!$G$3:$K$7,2,FALSE))</f>
      </c>
      <c r="BJ36" s="26">
        <f>IF(BI36&lt;&gt;"",IF(COUNTIF(BI$12:BI36,BI36)=1,ROW(),""),"")</f>
      </c>
      <c r="BK36" s="26">
        <f t="shared" si="0"/>
      </c>
      <c r="BO36" s="490" t="s">
        <v>73</v>
      </c>
      <c r="BP36" s="491"/>
      <c r="BQ36" s="491"/>
      <c r="BR36" s="491"/>
      <c r="BS36" s="491"/>
      <c r="BT36" s="491"/>
      <c r="BU36" s="491"/>
      <c r="BV36" s="491"/>
      <c r="BW36" s="491"/>
      <c r="BX36" s="491"/>
      <c r="BY36" s="491"/>
      <c r="BZ36" s="491"/>
      <c r="CA36" s="491"/>
      <c r="CB36" s="491"/>
      <c r="CC36" s="491"/>
      <c r="CD36" s="491"/>
      <c r="CE36" s="491"/>
      <c r="CF36" s="491"/>
      <c r="CG36" s="491"/>
      <c r="CH36" s="491"/>
      <c r="CI36" s="492"/>
      <c r="CJ36" s="492"/>
      <c r="CK36" s="492"/>
      <c r="CL36" s="492"/>
      <c r="CM36" s="492"/>
      <c r="CN36" s="492"/>
      <c r="CO36" s="492"/>
      <c r="CP36" s="492"/>
      <c r="CQ36" s="492"/>
      <c r="CR36" s="492"/>
      <c r="CS36" s="492"/>
      <c r="CT36" s="492"/>
      <c r="CU36" s="492"/>
      <c r="CV36" s="492"/>
      <c r="CW36" s="492"/>
      <c r="CX36" s="492"/>
      <c r="CY36" s="492"/>
      <c r="CZ36" s="492"/>
      <c r="DA36" s="492"/>
      <c r="DB36" s="492"/>
      <c r="DC36" s="492"/>
      <c r="DD36" s="492"/>
      <c r="DE36" s="492"/>
      <c r="DF36" s="492"/>
      <c r="DG36" s="492"/>
      <c r="DH36" s="492"/>
      <c r="DI36" s="492"/>
      <c r="DJ36" s="493"/>
      <c r="DK36" s="485">
        <f>SUM(DK21:DV35)</f>
        <v>11680</v>
      </c>
      <c r="DL36" s="486"/>
      <c r="DM36" s="486"/>
      <c r="DN36" s="486"/>
      <c r="DO36" s="486"/>
      <c r="DP36" s="486"/>
      <c r="DQ36" s="486"/>
      <c r="DR36" s="486"/>
      <c r="DS36" s="486"/>
      <c r="DT36" s="486"/>
      <c r="DU36" s="486"/>
      <c r="DV36" s="487"/>
      <c r="DW36" s="485">
        <f>SUM(DW21:EH35)</f>
        <v>1168</v>
      </c>
      <c r="DX36" s="486"/>
      <c r="DY36" s="486"/>
      <c r="DZ36" s="486"/>
      <c r="EA36" s="486"/>
      <c r="EB36" s="486"/>
      <c r="EC36" s="486"/>
      <c r="ED36" s="486"/>
      <c r="EE36" s="486"/>
      <c r="EF36" s="486"/>
      <c r="EG36" s="486"/>
      <c r="EH36" s="487"/>
      <c r="EI36" s="488" t="s">
        <v>74</v>
      </c>
      <c r="EJ36" s="397"/>
      <c r="EK36" s="397"/>
      <c r="EL36" s="489"/>
      <c r="EN36" s="21">
        <f>SUM(EN21:EN35)</f>
        <v>8</v>
      </c>
      <c r="EO36" s="28">
        <f t="shared" si="3"/>
        <v>0</v>
      </c>
    </row>
    <row r="37" spans="1:145" ht="18" customHeight="1" thickBot="1">
      <c r="A37" s="375"/>
      <c r="B37" s="376"/>
      <c r="C37" s="376"/>
      <c r="D37" s="377">
        <f>IF(A37&lt;&gt;"",TEXT(DATE(YEAR('請求書'!$D$20),MONTH('請求書'!$D$20),$A37),"AAA"),"")</f>
      </c>
      <c r="E37" s="378"/>
      <c r="F37" s="379"/>
      <c r="G37" s="341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3">
        <f t="shared" si="1"/>
        <v>0</v>
      </c>
      <c r="T37" s="344"/>
      <c r="U37" s="344"/>
      <c r="V37" s="344"/>
      <c r="W37" s="345"/>
      <c r="X37" s="346"/>
      <c r="Y37" s="346"/>
      <c r="Z37" s="346"/>
      <c r="AA37" s="346"/>
      <c r="AB37" s="346"/>
      <c r="AC37" s="346"/>
      <c r="AD37" s="346"/>
      <c r="AE37" s="347"/>
      <c r="AF37" s="346"/>
      <c r="AG37" s="346"/>
      <c r="AH37" s="346"/>
      <c r="AI37" s="380"/>
      <c r="AJ37" s="381"/>
      <c r="AK37" s="382"/>
      <c r="AL37" s="382"/>
      <c r="AM37" s="382"/>
      <c r="AN37" s="383"/>
      <c r="AO37" s="392"/>
      <c r="AP37" s="393"/>
      <c r="AQ37" s="393"/>
      <c r="AR37" s="393"/>
      <c r="AS37" s="393"/>
      <c r="AT37" s="393"/>
      <c r="AU37" s="393"/>
      <c r="AV37" s="393"/>
      <c r="AW37" s="393"/>
      <c r="AX37" s="393"/>
      <c r="AY37" s="393"/>
      <c r="AZ37" s="393"/>
      <c r="BA37" s="393"/>
      <c r="BB37" s="393"/>
      <c r="BC37" s="393"/>
      <c r="BD37" s="393"/>
      <c r="BE37" s="393"/>
      <c r="BF37" s="393"/>
      <c r="BG37" s="394"/>
      <c r="BH37" s="28">
        <f t="shared" si="2"/>
      </c>
      <c r="BI37" s="28">
        <f>IF(ISERROR(VLOOKUP(BH37,'単価設定'!$G$3:$K$7,2,FALSE)),"",VLOOKUP(BH37,'単価設定'!$G$3:$K$7,2,FALSE))</f>
      </c>
      <c r="BJ37" s="26">
        <f>IF(BI37&lt;&gt;"",IF(COUNTIF(BI$12:BI37,BI37)=1,ROW(),""),"")</f>
      </c>
      <c r="BK37" s="26">
        <f t="shared" si="0"/>
      </c>
      <c r="EO37" s="28">
        <f t="shared" si="3"/>
        <v>0</v>
      </c>
    </row>
    <row r="38" spans="1:145" ht="18" customHeight="1" thickBot="1">
      <c r="A38" s="375"/>
      <c r="B38" s="376"/>
      <c r="C38" s="376"/>
      <c r="D38" s="377">
        <f>IF(A38&lt;&gt;"",TEXT(DATE(YEAR('請求書'!$D$20),MONTH('請求書'!$D$20),$A38),"AAA"),"")</f>
      </c>
      <c r="E38" s="378"/>
      <c r="F38" s="379"/>
      <c r="G38" s="341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3">
        <f t="shared" si="1"/>
        <v>0</v>
      </c>
      <c r="T38" s="344"/>
      <c r="U38" s="344"/>
      <c r="V38" s="344"/>
      <c r="W38" s="345"/>
      <c r="X38" s="346"/>
      <c r="Y38" s="346"/>
      <c r="Z38" s="346"/>
      <c r="AA38" s="346"/>
      <c r="AB38" s="346"/>
      <c r="AC38" s="346"/>
      <c r="AD38" s="346"/>
      <c r="AE38" s="347"/>
      <c r="AF38" s="346"/>
      <c r="AG38" s="346"/>
      <c r="AH38" s="346"/>
      <c r="AI38" s="380"/>
      <c r="AJ38" s="381"/>
      <c r="AK38" s="382"/>
      <c r="AL38" s="382"/>
      <c r="AM38" s="382"/>
      <c r="AN38" s="383"/>
      <c r="AO38" s="392"/>
      <c r="AP38" s="393"/>
      <c r="AQ38" s="393"/>
      <c r="AR38" s="393"/>
      <c r="AS38" s="393"/>
      <c r="AT38" s="393"/>
      <c r="AU38" s="393"/>
      <c r="AV38" s="393"/>
      <c r="AW38" s="393"/>
      <c r="AX38" s="393"/>
      <c r="AY38" s="393"/>
      <c r="AZ38" s="393"/>
      <c r="BA38" s="393"/>
      <c r="BB38" s="393"/>
      <c r="BC38" s="393"/>
      <c r="BD38" s="393"/>
      <c r="BE38" s="393"/>
      <c r="BF38" s="393"/>
      <c r="BG38" s="394"/>
      <c r="BH38" s="28">
        <f t="shared" si="2"/>
      </c>
      <c r="BI38" s="28">
        <f>IF(ISERROR(VLOOKUP(BH38,'単価設定'!$G$3:$K$7,2,FALSE)),"",VLOOKUP(BH38,'単価設定'!$G$3:$K$7,2,FALSE))</f>
      </c>
      <c r="BJ38" s="26">
        <f>IF(BI38&lt;&gt;"",IF(COUNTIF(BI$12:BI38,BI38)=1,ROW(),""),"")</f>
      </c>
      <c r="BK38" s="26">
        <f t="shared" si="0"/>
      </c>
      <c r="BO38" s="494" t="s">
        <v>45</v>
      </c>
      <c r="BP38" s="495"/>
      <c r="BQ38" s="496"/>
      <c r="BR38" s="395" t="s">
        <v>75</v>
      </c>
      <c r="BS38" s="492"/>
      <c r="BT38" s="492"/>
      <c r="BU38" s="492"/>
      <c r="BV38" s="492"/>
      <c r="BW38" s="492"/>
      <c r="BX38" s="492"/>
      <c r="BY38" s="492"/>
      <c r="BZ38" s="492"/>
      <c r="CA38" s="492"/>
      <c r="CB38" s="492"/>
      <c r="CC38" s="492"/>
      <c r="CD38" s="492"/>
      <c r="CE38" s="492"/>
      <c r="CF38" s="492"/>
      <c r="CG38" s="492"/>
      <c r="CH38" s="492"/>
      <c r="CI38" s="492"/>
      <c r="CJ38" s="492"/>
      <c r="CK38" s="492"/>
      <c r="CL38" s="492"/>
      <c r="CM38" s="492"/>
      <c r="CN38" s="492"/>
      <c r="CO38" s="492"/>
      <c r="CP38" s="492"/>
      <c r="CQ38" s="492"/>
      <c r="CR38" s="492"/>
      <c r="CS38" s="492"/>
      <c r="CT38" s="492"/>
      <c r="CU38" s="492"/>
      <c r="CV38" s="492"/>
      <c r="CW38" s="492"/>
      <c r="CX38" s="492"/>
      <c r="CY38" s="492"/>
      <c r="CZ38" s="503" t="s">
        <v>76</v>
      </c>
      <c r="DA38" s="397"/>
      <c r="DB38" s="397"/>
      <c r="DC38" s="397"/>
      <c r="DD38" s="397"/>
      <c r="DE38" s="397"/>
      <c r="DF38" s="397"/>
      <c r="DG38" s="397"/>
      <c r="DH38" s="397"/>
      <c r="DI38" s="397"/>
      <c r="DJ38" s="397"/>
      <c r="DK38" s="489"/>
      <c r="DL38" s="395" t="s">
        <v>24</v>
      </c>
      <c r="DM38" s="492"/>
      <c r="DN38" s="492"/>
      <c r="DO38" s="492"/>
      <c r="DP38" s="492"/>
      <c r="DQ38" s="492"/>
      <c r="DR38" s="492"/>
      <c r="DS38" s="492"/>
      <c r="DT38" s="492"/>
      <c r="DU38" s="492"/>
      <c r="DV38" s="492"/>
      <c r="DW38" s="492"/>
      <c r="DX38" s="492"/>
      <c r="DY38" s="492"/>
      <c r="DZ38" s="492"/>
      <c r="EA38" s="492"/>
      <c r="EB38" s="492"/>
      <c r="EC38" s="492"/>
      <c r="ED38" s="492"/>
      <c r="EE38" s="492"/>
      <c r="EF38" s="492"/>
      <c r="EG38" s="492"/>
      <c r="EH38" s="492"/>
      <c r="EI38" s="492"/>
      <c r="EJ38" s="492"/>
      <c r="EK38" s="492"/>
      <c r="EL38" s="493"/>
      <c r="EO38" s="28">
        <f t="shared" si="3"/>
        <v>0</v>
      </c>
    </row>
    <row r="39" spans="1:145" ht="18" customHeight="1">
      <c r="A39" s="375"/>
      <c r="B39" s="376"/>
      <c r="C39" s="376"/>
      <c r="D39" s="377">
        <f>IF(A39&lt;&gt;"",TEXT(DATE(YEAR('請求書'!$D$20),MONTH('請求書'!$D$20),$A39),"AAA"),"")</f>
      </c>
      <c r="E39" s="378"/>
      <c r="F39" s="379"/>
      <c r="G39" s="341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3">
        <f t="shared" si="1"/>
        <v>0</v>
      </c>
      <c r="T39" s="344"/>
      <c r="U39" s="344"/>
      <c r="V39" s="344"/>
      <c r="W39" s="345"/>
      <c r="X39" s="346"/>
      <c r="Y39" s="346"/>
      <c r="Z39" s="346"/>
      <c r="AA39" s="346"/>
      <c r="AB39" s="346"/>
      <c r="AC39" s="346"/>
      <c r="AD39" s="346"/>
      <c r="AE39" s="347"/>
      <c r="AF39" s="346"/>
      <c r="AG39" s="346"/>
      <c r="AH39" s="346"/>
      <c r="AI39" s="380"/>
      <c r="AJ39" s="381"/>
      <c r="AK39" s="382"/>
      <c r="AL39" s="382"/>
      <c r="AM39" s="382"/>
      <c r="AN39" s="383"/>
      <c r="AO39" s="392"/>
      <c r="AP39" s="393"/>
      <c r="AQ39" s="393"/>
      <c r="AR39" s="393"/>
      <c r="AS39" s="393"/>
      <c r="AT39" s="393"/>
      <c r="AU39" s="393"/>
      <c r="AV39" s="393"/>
      <c r="AW39" s="393"/>
      <c r="AX39" s="393"/>
      <c r="AY39" s="393"/>
      <c r="AZ39" s="393"/>
      <c r="BA39" s="393"/>
      <c r="BB39" s="393"/>
      <c r="BC39" s="393"/>
      <c r="BD39" s="393"/>
      <c r="BE39" s="393"/>
      <c r="BF39" s="393"/>
      <c r="BG39" s="394"/>
      <c r="BH39" s="28">
        <f t="shared" si="2"/>
      </c>
      <c r="BI39" s="28">
        <f>IF(ISERROR(VLOOKUP(BH39,'単価設定'!$G$3:$K$7,2,FALSE)),"",VLOOKUP(BH39,'単価設定'!$G$3:$K$7,2,FALSE))</f>
      </c>
      <c r="BJ39" s="26">
        <f>IF(BI39&lt;&gt;"",IF(COUNTIF(BI$12:BI39,BI39)=1,ROW(),""),"")</f>
      </c>
      <c r="BK39" s="26">
        <f t="shared" si="0"/>
      </c>
      <c r="BO39" s="497"/>
      <c r="BP39" s="498"/>
      <c r="BQ39" s="499"/>
      <c r="BR39" s="415" t="s">
        <v>77</v>
      </c>
      <c r="BS39" s="505"/>
      <c r="BT39" s="505"/>
      <c r="BU39" s="505"/>
      <c r="BV39" s="505"/>
      <c r="BW39" s="505"/>
      <c r="BX39" s="505"/>
      <c r="BY39" s="505"/>
      <c r="BZ39" s="505"/>
      <c r="CA39" s="505"/>
      <c r="CB39" s="505"/>
      <c r="CC39" s="505"/>
      <c r="CD39" s="505"/>
      <c r="CE39" s="505"/>
      <c r="CF39" s="505"/>
      <c r="CG39" s="505"/>
      <c r="CH39" s="505"/>
      <c r="CI39" s="505"/>
      <c r="CJ39" s="505"/>
      <c r="CK39" s="505"/>
      <c r="CL39" s="505"/>
      <c r="CM39" s="505"/>
      <c r="CN39" s="505"/>
      <c r="CO39" s="505"/>
      <c r="CP39" s="505"/>
      <c r="CQ39" s="505"/>
      <c r="CR39" s="505"/>
      <c r="CS39" s="505"/>
      <c r="CT39" s="505"/>
      <c r="CU39" s="505"/>
      <c r="CV39" s="505"/>
      <c r="CW39" s="505"/>
      <c r="CX39" s="505"/>
      <c r="CY39" s="513"/>
      <c r="CZ39" s="514">
        <f>IF(ISERROR(DK36),0,DK36)</f>
        <v>11680</v>
      </c>
      <c r="DA39" s="515"/>
      <c r="DB39" s="515"/>
      <c r="DC39" s="515"/>
      <c r="DD39" s="515"/>
      <c r="DE39" s="515"/>
      <c r="DF39" s="515"/>
      <c r="DG39" s="515"/>
      <c r="DH39" s="515"/>
      <c r="DI39" s="515"/>
      <c r="DJ39" s="515"/>
      <c r="DK39" s="516"/>
      <c r="DL39" s="504"/>
      <c r="DM39" s="505"/>
      <c r="DN39" s="505"/>
      <c r="DO39" s="505"/>
      <c r="DP39" s="505"/>
      <c r="DQ39" s="505"/>
      <c r="DR39" s="505"/>
      <c r="DS39" s="505"/>
      <c r="DT39" s="505"/>
      <c r="DU39" s="505"/>
      <c r="DV39" s="505"/>
      <c r="DW39" s="505"/>
      <c r="DX39" s="505"/>
      <c r="DY39" s="505"/>
      <c r="DZ39" s="505"/>
      <c r="EA39" s="505"/>
      <c r="EB39" s="505"/>
      <c r="EC39" s="505"/>
      <c r="ED39" s="505"/>
      <c r="EE39" s="505"/>
      <c r="EF39" s="505"/>
      <c r="EG39" s="505"/>
      <c r="EH39" s="505"/>
      <c r="EI39" s="505"/>
      <c r="EJ39" s="505"/>
      <c r="EK39" s="505"/>
      <c r="EL39" s="506"/>
      <c r="EO39" s="28">
        <f t="shared" si="3"/>
        <v>0</v>
      </c>
    </row>
    <row r="40" spans="1:145" ht="18" customHeight="1">
      <c r="A40" s="375"/>
      <c r="B40" s="376"/>
      <c r="C40" s="376"/>
      <c r="D40" s="377">
        <f>IF(A40&lt;&gt;"",TEXT(DATE(YEAR('請求書'!$D$20),MONTH('請求書'!$D$20),$A40),"AAA"),"")</f>
      </c>
      <c r="E40" s="378"/>
      <c r="F40" s="379"/>
      <c r="G40" s="341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3">
        <f t="shared" si="1"/>
        <v>0</v>
      </c>
      <c r="T40" s="344"/>
      <c r="U40" s="344"/>
      <c r="V40" s="344"/>
      <c r="W40" s="345"/>
      <c r="X40" s="346"/>
      <c r="Y40" s="346"/>
      <c r="Z40" s="346"/>
      <c r="AA40" s="346"/>
      <c r="AB40" s="346"/>
      <c r="AC40" s="346"/>
      <c r="AD40" s="346"/>
      <c r="AE40" s="347"/>
      <c r="AF40" s="346"/>
      <c r="AG40" s="346"/>
      <c r="AH40" s="346"/>
      <c r="AI40" s="380"/>
      <c r="AJ40" s="381"/>
      <c r="AK40" s="382"/>
      <c r="AL40" s="382"/>
      <c r="AM40" s="382"/>
      <c r="AN40" s="383"/>
      <c r="AO40" s="392"/>
      <c r="AP40" s="393"/>
      <c r="AQ40" s="393"/>
      <c r="AR40" s="393"/>
      <c r="AS40" s="393"/>
      <c r="AT40" s="393"/>
      <c r="AU40" s="393"/>
      <c r="AV40" s="393"/>
      <c r="AW40" s="393"/>
      <c r="AX40" s="393"/>
      <c r="AY40" s="393"/>
      <c r="AZ40" s="393"/>
      <c r="BA40" s="393"/>
      <c r="BB40" s="393"/>
      <c r="BC40" s="393"/>
      <c r="BD40" s="393"/>
      <c r="BE40" s="393"/>
      <c r="BF40" s="393"/>
      <c r="BG40" s="394"/>
      <c r="BH40" s="28">
        <f t="shared" si="2"/>
      </c>
      <c r="BI40" s="28">
        <f>IF(ISERROR(VLOOKUP(BH40,'単価設定'!$G$3:$K$7,2,FALSE)),"",VLOOKUP(BH40,'単価設定'!$G$3:$K$7,2,FALSE))</f>
      </c>
      <c r="BJ40" s="26">
        <f>IF(BI40&lt;&gt;"",IF(COUNTIF(BI$12:BI40,BI40)=1,ROW(),""),"")</f>
      </c>
      <c r="BK40" s="26">
        <f t="shared" si="0"/>
      </c>
      <c r="BN40" s="57"/>
      <c r="BO40" s="497"/>
      <c r="BP40" s="498"/>
      <c r="BQ40" s="499"/>
      <c r="BR40" s="457" t="s">
        <v>78</v>
      </c>
      <c r="BS40" s="517"/>
      <c r="BT40" s="517"/>
      <c r="BU40" s="517"/>
      <c r="BV40" s="517"/>
      <c r="BW40" s="517"/>
      <c r="BX40" s="517"/>
      <c r="BY40" s="517"/>
      <c r="BZ40" s="517"/>
      <c r="CA40" s="517"/>
      <c r="CB40" s="517"/>
      <c r="CC40" s="517"/>
      <c r="CD40" s="517"/>
      <c r="CE40" s="517"/>
      <c r="CF40" s="517"/>
      <c r="CG40" s="517"/>
      <c r="CH40" s="517"/>
      <c r="CI40" s="517"/>
      <c r="CJ40" s="517"/>
      <c r="CK40" s="517"/>
      <c r="CL40" s="517"/>
      <c r="CM40" s="517"/>
      <c r="CN40" s="517"/>
      <c r="CO40" s="517"/>
      <c r="CP40" s="517"/>
      <c r="CQ40" s="517"/>
      <c r="CR40" s="517"/>
      <c r="CS40" s="517"/>
      <c r="CT40" s="517"/>
      <c r="CU40" s="517"/>
      <c r="CV40" s="517"/>
      <c r="CW40" s="517"/>
      <c r="CX40" s="517"/>
      <c r="CY40" s="518"/>
      <c r="CZ40" s="519">
        <f>IF(EC17&lt;&gt;"",EC17,IF(DW36&gt;CG15,CG15,DW36))</f>
        <v>1168</v>
      </c>
      <c r="DA40" s="520"/>
      <c r="DB40" s="520"/>
      <c r="DC40" s="520"/>
      <c r="DD40" s="520"/>
      <c r="DE40" s="520"/>
      <c r="DF40" s="520"/>
      <c r="DG40" s="520"/>
      <c r="DH40" s="520"/>
      <c r="DI40" s="520"/>
      <c r="DJ40" s="520"/>
      <c r="DK40" s="521"/>
      <c r="DL40" s="507" t="s">
        <v>79</v>
      </c>
      <c r="DM40" s="508"/>
      <c r="DN40" s="508"/>
      <c r="DO40" s="508"/>
      <c r="DP40" s="508"/>
      <c r="DQ40" s="508"/>
      <c r="DR40" s="508"/>
      <c r="DS40" s="508"/>
      <c r="DT40" s="508"/>
      <c r="DU40" s="508"/>
      <c r="DV40" s="508"/>
      <c r="DW40" s="508"/>
      <c r="DX40" s="508"/>
      <c r="DY40" s="508"/>
      <c r="DZ40" s="508"/>
      <c r="EA40" s="508"/>
      <c r="EB40" s="508"/>
      <c r="EC40" s="508"/>
      <c r="ED40" s="508"/>
      <c r="EE40" s="508"/>
      <c r="EF40" s="508"/>
      <c r="EG40" s="508"/>
      <c r="EH40" s="508"/>
      <c r="EI40" s="508"/>
      <c r="EJ40" s="508"/>
      <c r="EK40" s="508"/>
      <c r="EL40" s="509"/>
      <c r="EO40" s="28">
        <f t="shared" si="3"/>
        <v>0</v>
      </c>
    </row>
    <row r="41" spans="1:145" ht="18" customHeight="1" thickBot="1">
      <c r="A41" s="375"/>
      <c r="B41" s="376"/>
      <c r="C41" s="376"/>
      <c r="D41" s="377">
        <f>IF(A41&lt;&gt;"",TEXT(DATE(YEAR('請求書'!$D$20),MONTH('請求書'!$D$20),$A41),"AAA"),"")</f>
      </c>
      <c r="E41" s="378"/>
      <c r="F41" s="379"/>
      <c r="G41" s="341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3">
        <f t="shared" si="1"/>
        <v>0</v>
      </c>
      <c r="T41" s="344"/>
      <c r="U41" s="344"/>
      <c r="V41" s="344"/>
      <c r="W41" s="345"/>
      <c r="X41" s="346"/>
      <c r="Y41" s="346"/>
      <c r="Z41" s="346"/>
      <c r="AA41" s="346"/>
      <c r="AB41" s="346"/>
      <c r="AC41" s="346"/>
      <c r="AD41" s="346"/>
      <c r="AE41" s="347"/>
      <c r="AF41" s="346"/>
      <c r="AG41" s="346"/>
      <c r="AH41" s="346"/>
      <c r="AI41" s="380"/>
      <c r="AJ41" s="381"/>
      <c r="AK41" s="382"/>
      <c r="AL41" s="382"/>
      <c r="AM41" s="382"/>
      <c r="AN41" s="383"/>
      <c r="AO41" s="392"/>
      <c r="AP41" s="393"/>
      <c r="AQ41" s="393"/>
      <c r="AR41" s="393"/>
      <c r="AS41" s="393"/>
      <c r="AT41" s="393"/>
      <c r="AU41" s="393"/>
      <c r="AV41" s="393"/>
      <c r="AW41" s="393"/>
      <c r="AX41" s="393"/>
      <c r="AY41" s="393"/>
      <c r="AZ41" s="393"/>
      <c r="BA41" s="393"/>
      <c r="BB41" s="393"/>
      <c r="BC41" s="393"/>
      <c r="BD41" s="393"/>
      <c r="BE41" s="393"/>
      <c r="BF41" s="393"/>
      <c r="BG41" s="394"/>
      <c r="BH41" s="28">
        <f t="shared" si="2"/>
      </c>
      <c r="BI41" s="28">
        <f>IF(ISERROR(VLOOKUP(BH41,'単価設定'!$G$3:$K$7,2,FALSE)),"",VLOOKUP(BH41,'単価設定'!$G$3:$K$7,2,FALSE))</f>
      </c>
      <c r="BJ41" s="26">
        <f>IF(BI41&lt;&gt;"",IF(COUNTIF(BI$12:BI41,BI41)=1,ROW(),""),"")</f>
      </c>
      <c r="BK41" s="26">
        <f t="shared" si="0"/>
      </c>
      <c r="BO41" s="500"/>
      <c r="BP41" s="501"/>
      <c r="BQ41" s="502"/>
      <c r="BR41" s="522" t="s">
        <v>80</v>
      </c>
      <c r="BS41" s="523"/>
      <c r="BT41" s="523"/>
      <c r="BU41" s="523"/>
      <c r="BV41" s="523"/>
      <c r="BW41" s="523"/>
      <c r="BX41" s="523"/>
      <c r="BY41" s="523"/>
      <c r="BZ41" s="523"/>
      <c r="CA41" s="523"/>
      <c r="CB41" s="523"/>
      <c r="CC41" s="523"/>
      <c r="CD41" s="523"/>
      <c r="CE41" s="523"/>
      <c r="CF41" s="523"/>
      <c r="CG41" s="523"/>
      <c r="CH41" s="523"/>
      <c r="CI41" s="523"/>
      <c r="CJ41" s="523"/>
      <c r="CK41" s="523"/>
      <c r="CL41" s="523"/>
      <c r="CM41" s="523"/>
      <c r="CN41" s="523"/>
      <c r="CO41" s="523"/>
      <c r="CP41" s="523"/>
      <c r="CQ41" s="523"/>
      <c r="CR41" s="523"/>
      <c r="CS41" s="523"/>
      <c r="CT41" s="523"/>
      <c r="CU41" s="523"/>
      <c r="CV41" s="523"/>
      <c r="CW41" s="523"/>
      <c r="CX41" s="523"/>
      <c r="CY41" s="524"/>
      <c r="CZ41" s="525"/>
      <c r="DA41" s="526"/>
      <c r="DB41" s="526"/>
      <c r="DC41" s="526"/>
      <c r="DD41" s="526"/>
      <c r="DE41" s="526"/>
      <c r="DF41" s="526"/>
      <c r="DG41" s="526"/>
      <c r="DH41" s="526"/>
      <c r="DI41" s="526"/>
      <c r="DJ41" s="526"/>
      <c r="DK41" s="527"/>
      <c r="DL41" s="510"/>
      <c r="DM41" s="511"/>
      <c r="DN41" s="511"/>
      <c r="DO41" s="511"/>
      <c r="DP41" s="511"/>
      <c r="DQ41" s="511"/>
      <c r="DR41" s="511"/>
      <c r="DS41" s="511"/>
      <c r="DT41" s="511"/>
      <c r="DU41" s="511"/>
      <c r="DV41" s="511"/>
      <c r="DW41" s="511"/>
      <c r="DX41" s="511"/>
      <c r="DY41" s="511"/>
      <c r="DZ41" s="511"/>
      <c r="EA41" s="511"/>
      <c r="EB41" s="511"/>
      <c r="EC41" s="511"/>
      <c r="ED41" s="511"/>
      <c r="EE41" s="511"/>
      <c r="EF41" s="511"/>
      <c r="EG41" s="511"/>
      <c r="EH41" s="511"/>
      <c r="EI41" s="511"/>
      <c r="EJ41" s="511"/>
      <c r="EK41" s="511"/>
      <c r="EL41" s="512"/>
      <c r="EO41" s="28">
        <f t="shared" si="3"/>
        <v>0</v>
      </c>
    </row>
    <row r="42" spans="1:145" ht="18" customHeight="1" thickBot="1">
      <c r="A42" s="533"/>
      <c r="B42" s="534"/>
      <c r="C42" s="534"/>
      <c r="D42" s="535">
        <f>IF(A42&lt;&gt;"",TEXT(DATE(YEAR('請求書'!$D$20),MONTH('請求書'!$D$20),$A42),"AAA"),"")</f>
      </c>
      <c r="E42" s="536"/>
      <c r="F42" s="537"/>
      <c r="G42" s="538"/>
      <c r="H42" s="539"/>
      <c r="I42" s="539"/>
      <c r="J42" s="539"/>
      <c r="K42" s="539"/>
      <c r="L42" s="539"/>
      <c r="M42" s="539"/>
      <c r="N42" s="539"/>
      <c r="O42" s="539"/>
      <c r="P42" s="539"/>
      <c r="Q42" s="539"/>
      <c r="R42" s="539"/>
      <c r="S42" s="540">
        <f t="shared" si="1"/>
        <v>0</v>
      </c>
      <c r="T42" s="541"/>
      <c r="U42" s="541"/>
      <c r="V42" s="541"/>
      <c r="W42" s="542"/>
      <c r="X42" s="543"/>
      <c r="Y42" s="543"/>
      <c r="Z42" s="543"/>
      <c r="AA42" s="543"/>
      <c r="AB42" s="543"/>
      <c r="AC42" s="543"/>
      <c r="AD42" s="543"/>
      <c r="AE42" s="560"/>
      <c r="AF42" s="543"/>
      <c r="AG42" s="543"/>
      <c r="AH42" s="543"/>
      <c r="AI42" s="561"/>
      <c r="AJ42" s="381"/>
      <c r="AK42" s="382"/>
      <c r="AL42" s="382"/>
      <c r="AM42" s="382"/>
      <c r="AN42" s="383"/>
      <c r="AO42" s="562"/>
      <c r="AP42" s="563"/>
      <c r="AQ42" s="563"/>
      <c r="AR42" s="563"/>
      <c r="AS42" s="563"/>
      <c r="AT42" s="563"/>
      <c r="AU42" s="563"/>
      <c r="AV42" s="563"/>
      <c r="AW42" s="563"/>
      <c r="AX42" s="563"/>
      <c r="AY42" s="563"/>
      <c r="AZ42" s="563"/>
      <c r="BA42" s="563"/>
      <c r="BB42" s="563"/>
      <c r="BC42" s="563"/>
      <c r="BD42" s="563"/>
      <c r="BE42" s="563"/>
      <c r="BF42" s="563"/>
      <c r="BG42" s="564"/>
      <c r="BH42" s="28">
        <f t="shared" si="2"/>
      </c>
      <c r="BI42" s="28">
        <f>IF(ISERROR(VLOOKUP(BH42,'単価設定'!$G$3:$K$7,2,FALSE)),"",VLOOKUP(BH42,'単価設定'!$G$3:$K$7,2,FALSE))</f>
      </c>
      <c r="BJ42" s="26">
        <f>IF(BI42&lt;&gt;"",IF(COUNTIF(BI$12:BI42,BI42)=1,ROW(),""),"")</f>
      </c>
      <c r="BK42" s="26">
        <f t="shared" si="0"/>
      </c>
      <c r="EO42" s="28">
        <f t="shared" si="3"/>
        <v>0</v>
      </c>
    </row>
    <row r="43" spans="1:125" ht="18" customHeight="1" thickBot="1" thickTop="1">
      <c r="A43" s="528" t="s">
        <v>27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30">
        <f>SUM(S12:S42)</f>
        <v>0.29166666666666663</v>
      </c>
      <c r="T43" s="530"/>
      <c r="U43" s="530"/>
      <c r="V43" s="530"/>
      <c r="W43" s="530"/>
      <c r="X43" s="531">
        <f>SUM(X12:X42)</f>
        <v>2</v>
      </c>
      <c r="Y43" s="531"/>
      <c r="Z43" s="531"/>
      <c r="AA43" s="532"/>
      <c r="AB43" s="531">
        <f>SUM(AB12:AB42)</f>
        <v>0</v>
      </c>
      <c r="AC43" s="532"/>
      <c r="AD43" s="532"/>
      <c r="AE43" s="565"/>
      <c r="AF43" s="531">
        <f>SUM(AF12:AF42)</f>
        <v>4</v>
      </c>
      <c r="AG43" s="532"/>
      <c r="AH43" s="532"/>
      <c r="AI43" s="566"/>
      <c r="AJ43" s="567"/>
      <c r="AK43" s="568"/>
      <c r="AL43" s="568"/>
      <c r="AM43" s="568"/>
      <c r="AN43" s="568"/>
      <c r="AO43" s="568"/>
      <c r="AP43" s="568"/>
      <c r="AQ43" s="568"/>
      <c r="AR43" s="568"/>
      <c r="AS43" s="568"/>
      <c r="AT43" s="568"/>
      <c r="AU43" s="568"/>
      <c r="AV43" s="568"/>
      <c r="AW43" s="568"/>
      <c r="AX43" s="568"/>
      <c r="AY43" s="568"/>
      <c r="AZ43" s="568"/>
      <c r="BA43" s="568"/>
      <c r="BB43" s="568"/>
      <c r="BC43" s="568"/>
      <c r="BD43" s="568"/>
      <c r="BE43" s="568"/>
      <c r="BF43" s="568"/>
      <c r="BG43" s="569"/>
      <c r="BN43" s="23"/>
      <c r="BO43" s="23"/>
      <c r="BP43" s="23"/>
      <c r="BQ43" s="549" t="s">
        <v>81</v>
      </c>
      <c r="BR43" s="550"/>
      <c r="BS43" s="550"/>
      <c r="BT43" s="550"/>
      <c r="BU43" s="550"/>
      <c r="BV43" s="550"/>
      <c r="BW43" s="550"/>
      <c r="BX43" s="550"/>
      <c r="BY43" s="550"/>
      <c r="BZ43" s="550"/>
      <c r="CA43" s="550"/>
      <c r="CB43" s="550"/>
      <c r="CC43" s="550"/>
      <c r="CD43" s="550"/>
      <c r="CE43" s="550"/>
      <c r="CF43" s="550"/>
      <c r="CG43" s="550"/>
      <c r="CH43" s="550"/>
      <c r="CI43" s="550"/>
      <c r="CJ43" s="550"/>
      <c r="CK43" s="550"/>
      <c r="CL43" s="550"/>
      <c r="CM43" s="550"/>
      <c r="CN43" s="550"/>
      <c r="CO43" s="550"/>
      <c r="CP43" s="550"/>
      <c r="CQ43" s="550"/>
      <c r="CR43" s="550"/>
      <c r="CS43" s="550"/>
      <c r="CT43" s="550"/>
      <c r="CU43" s="550"/>
      <c r="CV43" s="550"/>
      <c r="CW43" s="550"/>
      <c r="CX43" s="550"/>
      <c r="CY43" s="550"/>
      <c r="CZ43" s="550"/>
      <c r="DA43" s="550"/>
      <c r="DB43" s="550"/>
      <c r="DC43" s="551"/>
      <c r="DD43" s="553">
        <f>IF(ISERROR(CZ39),0,CZ39)-IF(ISERROR(CZ40),0,CZ40)-IF(ISERROR(CZ41),0,CZ41)</f>
        <v>10512</v>
      </c>
      <c r="DE43" s="314"/>
      <c r="DF43" s="314"/>
      <c r="DG43" s="554"/>
      <c r="DH43" s="554"/>
      <c r="DI43" s="554"/>
      <c r="DJ43" s="554"/>
      <c r="DK43" s="554"/>
      <c r="DL43" s="554"/>
      <c r="DM43" s="554"/>
      <c r="DN43" s="554"/>
      <c r="DO43" s="554"/>
      <c r="DP43" s="554"/>
      <c r="DQ43" s="554"/>
      <c r="DR43" s="554"/>
      <c r="DS43" s="554"/>
      <c r="DT43" s="554"/>
      <c r="DU43" s="555"/>
    </row>
    <row r="44" spans="1:142" ht="18" customHeight="1" thickBo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N44" s="23"/>
      <c r="BO44" s="23"/>
      <c r="BP44" s="23"/>
      <c r="BQ44" s="552"/>
      <c r="BR44" s="511"/>
      <c r="BS44" s="511"/>
      <c r="BT44" s="511"/>
      <c r="BU44" s="511"/>
      <c r="BV44" s="511"/>
      <c r="BW44" s="511"/>
      <c r="BX44" s="511"/>
      <c r="BY44" s="511"/>
      <c r="BZ44" s="511"/>
      <c r="CA44" s="511"/>
      <c r="CB44" s="511"/>
      <c r="CC44" s="511"/>
      <c r="CD44" s="511"/>
      <c r="CE44" s="511"/>
      <c r="CF44" s="511"/>
      <c r="CG44" s="511"/>
      <c r="CH44" s="511"/>
      <c r="CI44" s="511"/>
      <c r="CJ44" s="511"/>
      <c r="CK44" s="511"/>
      <c r="CL44" s="511"/>
      <c r="CM44" s="511"/>
      <c r="CN44" s="511"/>
      <c r="CO44" s="511"/>
      <c r="CP44" s="511"/>
      <c r="CQ44" s="511"/>
      <c r="CR44" s="511"/>
      <c r="CS44" s="511"/>
      <c r="CT44" s="511"/>
      <c r="CU44" s="511"/>
      <c r="CV44" s="511"/>
      <c r="CW44" s="511"/>
      <c r="CX44" s="511"/>
      <c r="CY44" s="511"/>
      <c r="CZ44" s="511"/>
      <c r="DA44" s="511"/>
      <c r="DB44" s="511"/>
      <c r="DC44" s="512"/>
      <c r="DD44" s="405"/>
      <c r="DE44" s="406"/>
      <c r="DF44" s="406"/>
      <c r="DG44" s="556"/>
      <c r="DH44" s="556"/>
      <c r="DI44" s="556"/>
      <c r="DJ44" s="556"/>
      <c r="DK44" s="556"/>
      <c r="DL44" s="556"/>
      <c r="DM44" s="556"/>
      <c r="DN44" s="556"/>
      <c r="DO44" s="556"/>
      <c r="DP44" s="556"/>
      <c r="DQ44" s="556"/>
      <c r="DR44" s="556"/>
      <c r="DS44" s="556"/>
      <c r="DT44" s="556"/>
      <c r="DU44" s="557"/>
      <c r="DW44" s="558"/>
      <c r="DX44" s="544"/>
      <c r="DY44" s="544">
        <v>1</v>
      </c>
      <c r="DZ44" s="544"/>
      <c r="EA44" s="546" t="s">
        <v>28</v>
      </c>
      <c r="EB44" s="547"/>
      <c r="EC44" s="547"/>
      <c r="ED44" s="559"/>
      <c r="EE44" s="544"/>
      <c r="EF44" s="544"/>
      <c r="EG44" s="544">
        <v>1</v>
      </c>
      <c r="EH44" s="545"/>
      <c r="EI44" s="546" t="s">
        <v>82</v>
      </c>
      <c r="EJ44" s="547"/>
      <c r="EK44" s="547"/>
      <c r="EL44" s="548"/>
    </row>
    <row r="45" spans="1:108" ht="18" customHeight="1">
      <c r="A45" s="61"/>
      <c r="B45" s="61"/>
      <c r="C45" s="61"/>
      <c r="D45" s="61"/>
      <c r="E45" s="61"/>
      <c r="F45" s="61"/>
      <c r="G45" s="61"/>
      <c r="H45" s="61"/>
      <c r="I45" s="60"/>
      <c r="J45" s="60"/>
      <c r="K45" s="60"/>
      <c r="L45" s="60"/>
      <c r="M45" s="60"/>
      <c r="N45" s="60"/>
      <c r="O45" s="60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0"/>
      <c r="AA45" s="60"/>
      <c r="AB45" s="60"/>
      <c r="AC45" s="60"/>
      <c r="AD45" s="60"/>
      <c r="AE45" s="60"/>
      <c r="AF45" s="60"/>
      <c r="AG45" s="61"/>
      <c r="AH45" s="61"/>
      <c r="AI45" s="61"/>
      <c r="AJ45" s="61"/>
      <c r="AK45" s="60"/>
      <c r="AL45" s="61"/>
      <c r="AM45" s="61"/>
      <c r="AN45" s="61"/>
      <c r="AO45" s="61"/>
      <c r="AP45" s="61"/>
      <c r="AQ45" s="60"/>
      <c r="AR45" s="60"/>
      <c r="AS45" s="60"/>
      <c r="AT45" s="60"/>
      <c r="AU45" s="60"/>
      <c r="AV45" s="60"/>
      <c r="AW45" s="60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DD45" s="21">
        <f>IF(DD43&lt;&gt;0,1,0)</f>
        <v>1</v>
      </c>
    </row>
    <row r="46" spans="1:59" ht="14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</row>
    <row r="47" spans="1:144" ht="13.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2"/>
      <c r="AK47" s="63"/>
      <c r="AL47" s="63"/>
      <c r="AM47" s="63"/>
      <c r="AN47" s="63"/>
      <c r="AO47" s="62"/>
      <c r="AP47" s="62"/>
      <c r="AQ47" s="62"/>
      <c r="AR47" s="62"/>
      <c r="AS47" s="62"/>
      <c r="AT47" s="62"/>
      <c r="AU47" s="62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</row>
    <row r="48" spans="1:144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2"/>
      <c r="AK48" s="63"/>
      <c r="AL48" s="63"/>
      <c r="AM48" s="63"/>
      <c r="AN48" s="63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</row>
    <row r="49" spans="36:59" ht="13.5">
      <c r="AJ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</row>
  </sheetData>
  <sheetProtection sheet="1"/>
  <mergeCells count="533">
    <mergeCell ref="EG44:EH44"/>
    <mergeCell ref="EI44:EL44"/>
    <mergeCell ref="BQ43:DC44"/>
    <mergeCell ref="DD43:DU44"/>
    <mergeCell ref="DW44:DX44"/>
    <mergeCell ref="DY44:DZ44"/>
    <mergeCell ref="EA44:ED44"/>
    <mergeCell ref="EE44:EF44"/>
    <mergeCell ref="AB42:AE42"/>
    <mergeCell ref="AF42:AI42"/>
    <mergeCell ref="AJ42:AN42"/>
    <mergeCell ref="AO42:BG42"/>
    <mergeCell ref="A43:R43"/>
    <mergeCell ref="S43:W43"/>
    <mergeCell ref="X43:AA43"/>
    <mergeCell ref="AB43:AE43"/>
    <mergeCell ref="AF43:AI43"/>
    <mergeCell ref="AJ43:BG43"/>
    <mergeCell ref="A42:C42"/>
    <mergeCell ref="D42:F42"/>
    <mergeCell ref="G42:L42"/>
    <mergeCell ref="M42:R42"/>
    <mergeCell ref="S42:W42"/>
    <mergeCell ref="X42:AA42"/>
    <mergeCell ref="AB41:AE41"/>
    <mergeCell ref="AF41:AI41"/>
    <mergeCell ref="AJ41:AN41"/>
    <mergeCell ref="AO41:BG41"/>
    <mergeCell ref="BR41:CY41"/>
    <mergeCell ref="CZ41:DK41"/>
    <mergeCell ref="A41:C41"/>
    <mergeCell ref="D41:F41"/>
    <mergeCell ref="G41:L41"/>
    <mergeCell ref="M41:R41"/>
    <mergeCell ref="S41:W41"/>
    <mergeCell ref="X41:AA41"/>
    <mergeCell ref="AB40:AE40"/>
    <mergeCell ref="AF40:AI40"/>
    <mergeCell ref="AJ40:AN40"/>
    <mergeCell ref="AO40:BG40"/>
    <mergeCell ref="BR40:CY40"/>
    <mergeCell ref="CZ40:DK40"/>
    <mergeCell ref="A40:C40"/>
    <mergeCell ref="D40:F40"/>
    <mergeCell ref="G40:L40"/>
    <mergeCell ref="M40:R40"/>
    <mergeCell ref="S40:W40"/>
    <mergeCell ref="X40:AA40"/>
    <mergeCell ref="AB39:AE39"/>
    <mergeCell ref="AF39:AI39"/>
    <mergeCell ref="AJ39:AN39"/>
    <mergeCell ref="AO39:BG39"/>
    <mergeCell ref="BR39:CY39"/>
    <mergeCell ref="CZ39:DK39"/>
    <mergeCell ref="DL38:EL38"/>
    <mergeCell ref="DL39:EL39"/>
    <mergeCell ref="DL40:EL40"/>
    <mergeCell ref="DL41:EL41"/>
    <mergeCell ref="A39:C39"/>
    <mergeCell ref="D39:F39"/>
    <mergeCell ref="G39:L39"/>
    <mergeCell ref="M39:R39"/>
    <mergeCell ref="S39:W39"/>
    <mergeCell ref="X39:AA39"/>
    <mergeCell ref="AF38:AI38"/>
    <mergeCell ref="AJ38:AN38"/>
    <mergeCell ref="AO38:BG38"/>
    <mergeCell ref="BO38:BQ41"/>
    <mergeCell ref="BR38:CY38"/>
    <mergeCell ref="CZ38:DK38"/>
    <mergeCell ref="AF37:AI37"/>
    <mergeCell ref="AJ37:AN37"/>
    <mergeCell ref="AO37:BG37"/>
    <mergeCell ref="A38:C38"/>
    <mergeCell ref="D38:F38"/>
    <mergeCell ref="G38:L38"/>
    <mergeCell ref="M38:R38"/>
    <mergeCell ref="S38:W38"/>
    <mergeCell ref="X38:AA38"/>
    <mergeCell ref="AB38:AE38"/>
    <mergeCell ref="DK36:DV36"/>
    <mergeCell ref="DW36:EH36"/>
    <mergeCell ref="EI36:EL36"/>
    <mergeCell ref="A37:C37"/>
    <mergeCell ref="D37:F37"/>
    <mergeCell ref="G37:L37"/>
    <mergeCell ref="M37:R37"/>
    <mergeCell ref="S37:W37"/>
    <mergeCell ref="X37:AA37"/>
    <mergeCell ref="AB37:AE37"/>
    <mergeCell ref="X36:AA36"/>
    <mergeCell ref="AB36:AE36"/>
    <mergeCell ref="AF36:AI36"/>
    <mergeCell ref="AJ36:AN36"/>
    <mergeCell ref="AO36:BG36"/>
    <mergeCell ref="BO36:DJ36"/>
    <mergeCell ref="CW35:DF35"/>
    <mergeCell ref="DG35:DJ35"/>
    <mergeCell ref="DK35:DV35"/>
    <mergeCell ref="DW35:EH35"/>
    <mergeCell ref="EI35:EL35"/>
    <mergeCell ref="A36:C36"/>
    <mergeCell ref="D36:F36"/>
    <mergeCell ref="G36:L36"/>
    <mergeCell ref="M36:R36"/>
    <mergeCell ref="S36:W36"/>
    <mergeCell ref="AB35:AE35"/>
    <mergeCell ref="AF35:AI35"/>
    <mergeCell ref="AJ35:AN35"/>
    <mergeCell ref="AO35:BG35"/>
    <mergeCell ref="BR35:CH35"/>
    <mergeCell ref="CI35:CV35"/>
    <mergeCell ref="A35:C35"/>
    <mergeCell ref="D35:F35"/>
    <mergeCell ref="G35:L35"/>
    <mergeCell ref="M35:R35"/>
    <mergeCell ref="S35:W35"/>
    <mergeCell ref="X35:AA35"/>
    <mergeCell ref="CI34:CV34"/>
    <mergeCell ref="CW34:DF34"/>
    <mergeCell ref="DG34:DJ34"/>
    <mergeCell ref="DK34:DV34"/>
    <mergeCell ref="DW34:EH34"/>
    <mergeCell ref="EI34:EL34"/>
    <mergeCell ref="X34:AA34"/>
    <mergeCell ref="AB34:AE34"/>
    <mergeCell ref="AF34:AI34"/>
    <mergeCell ref="AJ34:AN34"/>
    <mergeCell ref="AO34:BG34"/>
    <mergeCell ref="BR34:CH34"/>
    <mergeCell ref="CW33:DF33"/>
    <mergeCell ref="DG33:DJ33"/>
    <mergeCell ref="DK33:DV33"/>
    <mergeCell ref="DW33:EH33"/>
    <mergeCell ref="EI33:EL33"/>
    <mergeCell ref="A34:C34"/>
    <mergeCell ref="D34:F34"/>
    <mergeCell ref="G34:L34"/>
    <mergeCell ref="M34:R34"/>
    <mergeCell ref="S34:W34"/>
    <mergeCell ref="AB33:AE33"/>
    <mergeCell ref="AF33:AI33"/>
    <mergeCell ref="AJ33:AN33"/>
    <mergeCell ref="AO33:BG33"/>
    <mergeCell ref="BR33:CH33"/>
    <mergeCell ref="CI33:CV33"/>
    <mergeCell ref="A33:C33"/>
    <mergeCell ref="D33:F33"/>
    <mergeCell ref="G33:L33"/>
    <mergeCell ref="M33:R33"/>
    <mergeCell ref="S33:W33"/>
    <mergeCell ref="X33:AA33"/>
    <mergeCell ref="CI32:CV32"/>
    <mergeCell ref="CW32:DF32"/>
    <mergeCell ref="DG32:DJ32"/>
    <mergeCell ref="DK32:DV32"/>
    <mergeCell ref="DW32:EH32"/>
    <mergeCell ref="EI32:EL32"/>
    <mergeCell ref="X32:AA32"/>
    <mergeCell ref="AB32:AE32"/>
    <mergeCell ref="AF32:AI32"/>
    <mergeCell ref="AJ32:AN32"/>
    <mergeCell ref="AO32:BG32"/>
    <mergeCell ref="BR32:CH32"/>
    <mergeCell ref="CW31:DF31"/>
    <mergeCell ref="DG31:DJ31"/>
    <mergeCell ref="DK31:DV31"/>
    <mergeCell ref="DW31:EH31"/>
    <mergeCell ref="EI31:EL31"/>
    <mergeCell ref="A32:C32"/>
    <mergeCell ref="D32:F32"/>
    <mergeCell ref="G32:L32"/>
    <mergeCell ref="M32:R32"/>
    <mergeCell ref="S32:W32"/>
    <mergeCell ref="AB31:AE31"/>
    <mergeCell ref="AF31:AI31"/>
    <mergeCell ref="AJ31:AN31"/>
    <mergeCell ref="AO31:BG31"/>
    <mergeCell ref="BR31:CH31"/>
    <mergeCell ref="CI31:CV31"/>
    <mergeCell ref="A31:C31"/>
    <mergeCell ref="D31:F31"/>
    <mergeCell ref="G31:L31"/>
    <mergeCell ref="M31:R31"/>
    <mergeCell ref="S31:W31"/>
    <mergeCell ref="X31:AA31"/>
    <mergeCell ref="CI30:CV30"/>
    <mergeCell ref="CW30:DF30"/>
    <mergeCell ref="DG30:DJ30"/>
    <mergeCell ref="DK30:DV30"/>
    <mergeCell ref="DW30:EH30"/>
    <mergeCell ref="EI30:EL30"/>
    <mergeCell ref="X30:AA30"/>
    <mergeCell ref="AB30:AE30"/>
    <mergeCell ref="AF30:AI30"/>
    <mergeCell ref="AJ30:AN30"/>
    <mergeCell ref="AO30:BG30"/>
    <mergeCell ref="BR30:CH30"/>
    <mergeCell ref="CW29:DF29"/>
    <mergeCell ref="DG29:DJ29"/>
    <mergeCell ref="DK29:DV29"/>
    <mergeCell ref="DW29:EH29"/>
    <mergeCell ref="EI29:EL29"/>
    <mergeCell ref="A30:C30"/>
    <mergeCell ref="D30:F30"/>
    <mergeCell ref="G30:L30"/>
    <mergeCell ref="M30:R30"/>
    <mergeCell ref="S30:W30"/>
    <mergeCell ref="AB29:AE29"/>
    <mergeCell ref="AF29:AI29"/>
    <mergeCell ref="AJ29:AN29"/>
    <mergeCell ref="AO29:BG29"/>
    <mergeCell ref="BR29:CH29"/>
    <mergeCell ref="CI29:CV29"/>
    <mergeCell ref="A29:C29"/>
    <mergeCell ref="D29:F29"/>
    <mergeCell ref="G29:L29"/>
    <mergeCell ref="M29:R29"/>
    <mergeCell ref="S29:W29"/>
    <mergeCell ref="X29:AA29"/>
    <mergeCell ref="CI28:CV28"/>
    <mergeCell ref="CW28:DF28"/>
    <mergeCell ref="DG28:DJ28"/>
    <mergeCell ref="DK28:DV28"/>
    <mergeCell ref="DW28:EH28"/>
    <mergeCell ref="EI28:EL28"/>
    <mergeCell ref="X28:AA28"/>
    <mergeCell ref="AB28:AE28"/>
    <mergeCell ref="AF28:AI28"/>
    <mergeCell ref="AJ28:AN28"/>
    <mergeCell ref="AO28:BG28"/>
    <mergeCell ref="BR28:CH28"/>
    <mergeCell ref="CW27:DF27"/>
    <mergeCell ref="DG27:DJ27"/>
    <mergeCell ref="DK27:DV27"/>
    <mergeCell ref="DW27:EH27"/>
    <mergeCell ref="EI27:EL27"/>
    <mergeCell ref="A28:C28"/>
    <mergeCell ref="D28:F28"/>
    <mergeCell ref="G28:L28"/>
    <mergeCell ref="M28:R28"/>
    <mergeCell ref="S28:W28"/>
    <mergeCell ref="AB27:AE27"/>
    <mergeCell ref="AF27:AI27"/>
    <mergeCell ref="AJ27:AN27"/>
    <mergeCell ref="AO27:BG27"/>
    <mergeCell ref="BR27:CH27"/>
    <mergeCell ref="CI27:CV27"/>
    <mergeCell ref="A27:C27"/>
    <mergeCell ref="D27:F27"/>
    <mergeCell ref="G27:L27"/>
    <mergeCell ref="M27:R27"/>
    <mergeCell ref="S27:W27"/>
    <mergeCell ref="X27:AA27"/>
    <mergeCell ref="CI26:CV26"/>
    <mergeCell ref="CW26:DF26"/>
    <mergeCell ref="DG26:DJ26"/>
    <mergeCell ref="DK26:DV26"/>
    <mergeCell ref="DW26:EH26"/>
    <mergeCell ref="EI26:EL26"/>
    <mergeCell ref="X26:AA26"/>
    <mergeCell ref="AB26:AE26"/>
    <mergeCell ref="AF26:AI26"/>
    <mergeCell ref="AJ26:AN26"/>
    <mergeCell ref="AO26:BG26"/>
    <mergeCell ref="BR26:CH26"/>
    <mergeCell ref="CW25:DF25"/>
    <mergeCell ref="DG25:DJ25"/>
    <mergeCell ref="DK25:DV25"/>
    <mergeCell ref="DW25:EH25"/>
    <mergeCell ref="EI25:EL25"/>
    <mergeCell ref="A26:C26"/>
    <mergeCell ref="D26:F26"/>
    <mergeCell ref="G26:L26"/>
    <mergeCell ref="M26:R26"/>
    <mergeCell ref="S26:W26"/>
    <mergeCell ref="AB25:AE25"/>
    <mergeCell ref="AF25:AI25"/>
    <mergeCell ref="AJ25:AN25"/>
    <mergeCell ref="AO25:BG25"/>
    <mergeCell ref="BR25:CH25"/>
    <mergeCell ref="CI25:CV25"/>
    <mergeCell ref="A25:C25"/>
    <mergeCell ref="D25:F25"/>
    <mergeCell ref="G25:L25"/>
    <mergeCell ref="M25:R25"/>
    <mergeCell ref="S25:W25"/>
    <mergeCell ref="X25:AA25"/>
    <mergeCell ref="CW24:DF24"/>
    <mergeCell ref="DG24:DJ24"/>
    <mergeCell ref="DK24:DV24"/>
    <mergeCell ref="DW24:EH24"/>
    <mergeCell ref="EI24:EL24"/>
    <mergeCell ref="EM24:EN24"/>
    <mergeCell ref="AB24:AE24"/>
    <mergeCell ref="AF24:AI24"/>
    <mergeCell ref="AJ24:AN24"/>
    <mergeCell ref="AO24:BG24"/>
    <mergeCell ref="BR24:CH24"/>
    <mergeCell ref="CI24:CV24"/>
    <mergeCell ref="A24:C24"/>
    <mergeCell ref="D24:F24"/>
    <mergeCell ref="G24:L24"/>
    <mergeCell ref="M24:R24"/>
    <mergeCell ref="S24:W24"/>
    <mergeCell ref="X24:AA24"/>
    <mergeCell ref="CI23:CV23"/>
    <mergeCell ref="CW23:DF23"/>
    <mergeCell ref="DG23:DJ23"/>
    <mergeCell ref="DK23:DV23"/>
    <mergeCell ref="DW23:EH23"/>
    <mergeCell ref="EI23:EL23"/>
    <mergeCell ref="X23:AA23"/>
    <mergeCell ref="AB23:AE23"/>
    <mergeCell ref="AF23:AI23"/>
    <mergeCell ref="AJ23:AN23"/>
    <mergeCell ref="AO23:BG23"/>
    <mergeCell ref="BR23:CH23"/>
    <mergeCell ref="CW22:DF22"/>
    <mergeCell ref="DG22:DJ22"/>
    <mergeCell ref="DK22:DV22"/>
    <mergeCell ref="DW22:EH22"/>
    <mergeCell ref="EI22:EL22"/>
    <mergeCell ref="A23:C23"/>
    <mergeCell ref="D23:F23"/>
    <mergeCell ref="G23:L23"/>
    <mergeCell ref="M23:R23"/>
    <mergeCell ref="S23:W23"/>
    <mergeCell ref="AB22:AE22"/>
    <mergeCell ref="AF22:AI22"/>
    <mergeCell ref="AJ22:AN22"/>
    <mergeCell ref="AO22:BG22"/>
    <mergeCell ref="BR22:CH22"/>
    <mergeCell ref="CI22:CV22"/>
    <mergeCell ref="A22:C22"/>
    <mergeCell ref="D22:F22"/>
    <mergeCell ref="G22:L22"/>
    <mergeCell ref="M22:R22"/>
    <mergeCell ref="S22:W22"/>
    <mergeCell ref="X22:AA22"/>
    <mergeCell ref="CI21:CV21"/>
    <mergeCell ref="CW21:DF21"/>
    <mergeCell ref="DG21:DJ21"/>
    <mergeCell ref="DK21:DV21"/>
    <mergeCell ref="DW21:EH21"/>
    <mergeCell ref="EI21:EL21"/>
    <mergeCell ref="A21:C21"/>
    <mergeCell ref="D21:F21"/>
    <mergeCell ref="G21:L21"/>
    <mergeCell ref="M21:R21"/>
    <mergeCell ref="S21:W21"/>
    <mergeCell ref="X21:AA21"/>
    <mergeCell ref="CI20:CV20"/>
    <mergeCell ref="CW20:DF20"/>
    <mergeCell ref="DG20:DJ20"/>
    <mergeCell ref="DK20:DV20"/>
    <mergeCell ref="DW20:EH20"/>
    <mergeCell ref="EI20:EL20"/>
    <mergeCell ref="AF20:AI20"/>
    <mergeCell ref="AJ20:AN20"/>
    <mergeCell ref="AO20:BG20"/>
    <mergeCell ref="BO20:BQ35"/>
    <mergeCell ref="BR20:CH20"/>
    <mergeCell ref="AB21:AE21"/>
    <mergeCell ref="AF21:AI21"/>
    <mergeCell ref="AJ21:AN21"/>
    <mergeCell ref="AO21:BG21"/>
    <mergeCell ref="BR21:CH21"/>
    <mergeCell ref="AF19:AI19"/>
    <mergeCell ref="AJ19:AN19"/>
    <mergeCell ref="AO19:BG19"/>
    <mergeCell ref="A20:C20"/>
    <mergeCell ref="D20:F20"/>
    <mergeCell ref="G20:L20"/>
    <mergeCell ref="M20:R20"/>
    <mergeCell ref="S20:W20"/>
    <mergeCell ref="X20:AA20"/>
    <mergeCell ref="AB20:AE20"/>
    <mergeCell ref="AJ18:AN18"/>
    <mergeCell ref="AO18:BG18"/>
    <mergeCell ref="CD18:CL18"/>
    <mergeCell ref="A19:C19"/>
    <mergeCell ref="D19:F19"/>
    <mergeCell ref="G19:L19"/>
    <mergeCell ref="M19:R19"/>
    <mergeCell ref="S19:W19"/>
    <mergeCell ref="X19:AA19"/>
    <mergeCell ref="AB19:AE19"/>
    <mergeCell ref="DR17:EB17"/>
    <mergeCell ref="EC17:EL17"/>
    <mergeCell ref="A18:C18"/>
    <mergeCell ref="D18:F18"/>
    <mergeCell ref="G18:L18"/>
    <mergeCell ref="M18:R18"/>
    <mergeCell ref="S18:W18"/>
    <mergeCell ref="X18:AA18"/>
    <mergeCell ref="AB18:AE18"/>
    <mergeCell ref="AF18:AI18"/>
    <mergeCell ref="AB17:AE17"/>
    <mergeCell ref="AF17:AI17"/>
    <mergeCell ref="AJ17:AN17"/>
    <mergeCell ref="AO17:BG17"/>
    <mergeCell ref="BO17:CC18"/>
    <mergeCell ref="CD17:CM17"/>
    <mergeCell ref="CM18:EL18"/>
    <mergeCell ref="CN17:DG17"/>
    <mergeCell ref="DH17:DO17"/>
    <mergeCell ref="DP17:DQ17"/>
    <mergeCell ref="AB16:AE16"/>
    <mergeCell ref="AF16:AI16"/>
    <mergeCell ref="AJ16:AN16"/>
    <mergeCell ref="AO16:BG16"/>
    <mergeCell ref="A17:C17"/>
    <mergeCell ref="D17:F17"/>
    <mergeCell ref="G17:L17"/>
    <mergeCell ref="M17:R17"/>
    <mergeCell ref="S17:W17"/>
    <mergeCell ref="X17:AA17"/>
    <mergeCell ref="A16:C16"/>
    <mergeCell ref="D16:F16"/>
    <mergeCell ref="G16:L16"/>
    <mergeCell ref="M16:R16"/>
    <mergeCell ref="S16:W16"/>
    <mergeCell ref="X16:AA16"/>
    <mergeCell ref="AB15:AE15"/>
    <mergeCell ref="AF15:AI15"/>
    <mergeCell ref="AJ15:AN15"/>
    <mergeCell ref="AO15:BG15"/>
    <mergeCell ref="BO15:CF15"/>
    <mergeCell ref="CG15:CP15"/>
    <mergeCell ref="AB14:AE14"/>
    <mergeCell ref="AF14:AI14"/>
    <mergeCell ref="AJ14:AN14"/>
    <mergeCell ref="AO14:BG14"/>
    <mergeCell ref="A15:C15"/>
    <mergeCell ref="D15:F15"/>
    <mergeCell ref="G15:L15"/>
    <mergeCell ref="M15:R15"/>
    <mergeCell ref="S15:W15"/>
    <mergeCell ref="X15:AA15"/>
    <mergeCell ref="AF13:AI13"/>
    <mergeCell ref="AJ13:AN13"/>
    <mergeCell ref="AO13:BG13"/>
    <mergeCell ref="BO13:CB13"/>
    <mergeCell ref="A14:C14"/>
    <mergeCell ref="D14:F14"/>
    <mergeCell ref="G14:L14"/>
    <mergeCell ref="M14:R14"/>
    <mergeCell ref="S14:W14"/>
    <mergeCell ref="X14:AA14"/>
    <mergeCell ref="AO12:BG12"/>
    <mergeCell ref="BO12:CB12"/>
    <mergeCell ref="CC12:CV13"/>
    <mergeCell ref="A13:C13"/>
    <mergeCell ref="D13:F13"/>
    <mergeCell ref="G13:L13"/>
    <mergeCell ref="M13:R13"/>
    <mergeCell ref="S13:W13"/>
    <mergeCell ref="X13:AA13"/>
    <mergeCell ref="AB13:AE13"/>
    <mergeCell ref="BO11:CB11"/>
    <mergeCell ref="A12:C12"/>
    <mergeCell ref="D12:F12"/>
    <mergeCell ref="G12:L12"/>
    <mergeCell ref="M12:R12"/>
    <mergeCell ref="S12:W12"/>
    <mergeCell ref="X12:AA12"/>
    <mergeCell ref="AB12:AE12"/>
    <mergeCell ref="AF12:AI12"/>
    <mergeCell ref="AJ12:AN12"/>
    <mergeCell ref="CZ9:DH14"/>
    <mergeCell ref="DI9:EL14"/>
    <mergeCell ref="G10:L11"/>
    <mergeCell ref="M10:R11"/>
    <mergeCell ref="S10:W11"/>
    <mergeCell ref="X10:AA11"/>
    <mergeCell ref="AB10:AE11"/>
    <mergeCell ref="AF10:AI11"/>
    <mergeCell ref="BO10:CB10"/>
    <mergeCell ref="CC10:CV11"/>
    <mergeCell ref="CX7:CY14"/>
    <mergeCell ref="CZ7:DH8"/>
    <mergeCell ref="DI7:EL8"/>
    <mergeCell ref="BO8:CB9"/>
    <mergeCell ref="CC8:CV9"/>
    <mergeCell ref="A9:C11"/>
    <mergeCell ref="D9:F11"/>
    <mergeCell ref="G9:AI9"/>
    <mergeCell ref="AJ9:AN11"/>
    <mergeCell ref="AO9:BG11"/>
    <mergeCell ref="CM6:CO6"/>
    <mergeCell ref="CP6:CR6"/>
    <mergeCell ref="BN7:BZ7"/>
    <mergeCell ref="CA7:CC7"/>
    <mergeCell ref="CD7:CF7"/>
    <mergeCell ref="CG7:CI7"/>
    <mergeCell ref="CJ7:CL7"/>
    <mergeCell ref="CM7:CO7"/>
    <mergeCell ref="CP7:CR7"/>
    <mergeCell ref="EC5:EE5"/>
    <mergeCell ref="EF5:EH5"/>
    <mergeCell ref="EI5:EL5"/>
    <mergeCell ref="A6:G7"/>
    <mergeCell ref="H6:R7"/>
    <mergeCell ref="S6:Y7"/>
    <mergeCell ref="Z6:AL7"/>
    <mergeCell ref="BN6:BZ6"/>
    <mergeCell ref="CA6:CC6"/>
    <mergeCell ref="CD6:CF6"/>
    <mergeCell ref="CM5:CO5"/>
    <mergeCell ref="CP5:CR5"/>
    <mergeCell ref="DO5:DS5"/>
    <mergeCell ref="DT5:DV5"/>
    <mergeCell ref="DW5:DY5"/>
    <mergeCell ref="DZ5:EB5"/>
    <mergeCell ref="AS5:BG7"/>
    <mergeCell ref="BN5:BZ5"/>
    <mergeCell ref="CA5:CC5"/>
    <mergeCell ref="CD5:CF5"/>
    <mergeCell ref="CG5:CI5"/>
    <mergeCell ref="CJ5:CL5"/>
    <mergeCell ref="CG6:CI6"/>
    <mergeCell ref="CJ6:CL6"/>
    <mergeCell ref="BN2:EL2"/>
    <mergeCell ref="BN3:EL4"/>
    <mergeCell ref="A4:F5"/>
    <mergeCell ref="G4:P5"/>
    <mergeCell ref="Q4:AA4"/>
    <mergeCell ref="AB4:AL5"/>
    <mergeCell ref="AM4:AW4"/>
    <mergeCell ref="AX4:BG4"/>
    <mergeCell ref="Q5:AA5"/>
    <mergeCell ref="AM5:AR7"/>
  </mergeCells>
  <printOptions/>
  <pageMargins left="0.7086614173228347" right="0.4330708661417323" top="0.3937007874015748" bottom="0.3937007874015748" header="0.5118110236220472" footer="0.5118110236220472"/>
  <pageSetup horizontalDpi="200" verticalDpi="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P49"/>
  <sheetViews>
    <sheetView showGridLines="0" view="pageBreakPreview" zoomScale="85" zoomScaleNormal="55" zoomScaleSheetLayoutView="85" zoomScalePageLayoutView="0" workbookViewId="0" topLeftCell="A1">
      <selection activeCell="BM1" sqref="BM1"/>
    </sheetView>
  </sheetViews>
  <sheetFormatPr defaultColWidth="1.57421875" defaultRowHeight="15"/>
  <cols>
    <col min="1" max="25" width="1.421875" style="28" customWidth="1"/>
    <col min="26" max="26" width="2.7109375" style="28" customWidth="1"/>
    <col min="27" max="30" width="1.421875" style="28" customWidth="1"/>
    <col min="31" max="31" width="1.57421875" style="28" customWidth="1"/>
    <col min="32" max="34" width="1.421875" style="28" customWidth="1"/>
    <col min="35" max="35" width="1.57421875" style="28" customWidth="1"/>
    <col min="36" max="49" width="1.421875" style="28" customWidth="1"/>
    <col min="50" max="50" width="1.57421875" style="28" customWidth="1"/>
    <col min="51" max="59" width="1.421875" style="28" customWidth="1"/>
    <col min="60" max="60" width="2.421875" style="28" hidden="1" customWidth="1"/>
    <col min="61" max="64" width="8.421875" style="28" hidden="1" customWidth="1"/>
    <col min="65" max="65" width="2.140625" style="26" customWidth="1"/>
    <col min="66" max="66" width="2.57421875" style="21" customWidth="1"/>
    <col min="67" max="68" width="2.00390625" style="21" customWidth="1"/>
    <col min="69" max="143" width="1.1484375" style="21" customWidth="1"/>
    <col min="144" max="144" width="5.28125" style="21" hidden="1" customWidth="1"/>
    <col min="145" max="145" width="10.57421875" style="26" hidden="1" customWidth="1"/>
    <col min="146" max="146" width="10.57421875" style="28" hidden="1" customWidth="1"/>
    <col min="147" max="202" width="1.421875" style="28" customWidth="1"/>
    <col min="203" max="203" width="2.7109375" style="28" customWidth="1"/>
    <col min="204" max="207" width="1.421875" style="28" customWidth="1"/>
    <col min="208" max="208" width="3.00390625" style="28" customWidth="1"/>
    <col min="209" max="211" width="1.421875" style="28" customWidth="1"/>
    <col min="212" max="212" width="3.00390625" style="28" customWidth="1"/>
    <col min="213" max="16384" width="1.421875" style="28" customWidth="1"/>
  </cols>
  <sheetData>
    <row r="1" spans="1:59" ht="18" customHeight="1">
      <c r="A1" s="27" t="str">
        <f>'基本設定'!M5</f>
        <v>第7号様式（第18条関係）</v>
      </c>
      <c r="B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65" t="str">
        <f>HYPERLINK("#"&amp;ADDRESS(IF(ISERROR(MATCH(INT($G$4),'受給者一覧'!$B:$B,0)),1,MATCH(INT($G$4),'受給者一覧'!$B:$B,0)),2,1,1,"受給者一覧"),"受給者一覧へ")</f>
        <v>受給者一覧へ</v>
      </c>
      <c r="AY1" s="65"/>
      <c r="AZ1" s="26"/>
      <c r="BA1" s="26"/>
      <c r="BB1" s="26"/>
      <c r="BC1" s="26"/>
      <c r="BD1" s="26"/>
      <c r="BE1" s="26"/>
      <c r="BF1" s="26"/>
      <c r="BG1" s="26"/>
    </row>
    <row r="2" spans="1:142" ht="18" customHeight="1">
      <c r="A2" s="26"/>
      <c r="B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9" t="str">
        <f>'基本設定'!Y5</f>
        <v>地域活動支援センター事業提供実績記録票</v>
      </c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6"/>
      <c r="AQ2" s="26"/>
      <c r="AR2" s="26"/>
      <c r="AS2" s="26"/>
      <c r="AT2" s="26"/>
      <c r="AU2" s="26"/>
      <c r="AV2" s="26"/>
      <c r="AW2" s="26"/>
      <c r="AX2" s="66">
        <f>'請求書'!D20</f>
        <v>44986</v>
      </c>
      <c r="AY2" s="26"/>
      <c r="AZ2" s="26"/>
      <c r="BA2" s="26"/>
      <c r="BB2" s="26"/>
      <c r="BC2" s="26"/>
      <c r="BD2" s="26"/>
      <c r="BE2" s="26"/>
      <c r="BF2" s="26"/>
      <c r="BG2" s="26"/>
      <c r="BN2" s="215" t="s">
        <v>49</v>
      </c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</row>
    <row r="3" spans="1:142" ht="18" customHeight="1" thickBot="1">
      <c r="A3" s="26"/>
      <c r="B3" s="26"/>
      <c r="C3" s="28" t="str">
        <f>'請求書'!$D$21&amp;'請求書'!$F$21&amp;'請求書'!$G$21&amp;'請求書'!$H$21&amp;'請求書'!$J$21&amp;'請求書'!$K$21&amp;'請求書'!$L$21</f>
        <v>令和05年03月分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N3" s="216" t="s">
        <v>50</v>
      </c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</row>
    <row r="4" spans="1:142" ht="18" customHeight="1" thickBot="1">
      <c r="A4" s="217" t="s">
        <v>169</v>
      </c>
      <c r="B4" s="218"/>
      <c r="C4" s="218"/>
      <c r="D4" s="218"/>
      <c r="E4" s="218"/>
      <c r="F4" s="218"/>
      <c r="G4" s="221" t="str">
        <f ca="1">TEXT(RIGHT(CELL("filename",G4),LEN(CELL("filename",G4))-FIND("]",CELL("filename",G4))),"0000000000")</f>
        <v>終了シート</v>
      </c>
      <c r="H4" s="222"/>
      <c r="I4" s="222"/>
      <c r="J4" s="222"/>
      <c r="K4" s="222"/>
      <c r="L4" s="222"/>
      <c r="M4" s="222"/>
      <c r="N4" s="222"/>
      <c r="O4" s="222"/>
      <c r="P4" s="223"/>
      <c r="Q4" s="227" t="s">
        <v>16</v>
      </c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8" t="e">
        <f>IF(VLOOKUP(INT($G$4),'受給者一覧'!$B$3:$AX$500,3,FALSE)="",VLOOKUP(INT($G$4),'受給者一覧'!$B$3:$AX$500,2,FALSE),VLOOKUP(INT($G$4),'受給者一覧'!$B$3:$AX$500,3,FALSE)&amp;CHAR(10)&amp;"("&amp;VLOOKUP(INT($G$4),'受給者一覧'!$B$3:$AX$500,2,FALSE)&amp;")")</f>
        <v>#VALUE!</v>
      </c>
      <c r="AC4" s="229"/>
      <c r="AD4" s="229"/>
      <c r="AE4" s="229"/>
      <c r="AF4" s="229"/>
      <c r="AG4" s="229"/>
      <c r="AH4" s="229"/>
      <c r="AI4" s="229"/>
      <c r="AJ4" s="229"/>
      <c r="AK4" s="229"/>
      <c r="AL4" s="230"/>
      <c r="AM4" s="218" t="s">
        <v>17</v>
      </c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34">
        <f>'請求書'!$S$9</f>
        <v>2367500000</v>
      </c>
      <c r="AY4" s="235"/>
      <c r="AZ4" s="235"/>
      <c r="BA4" s="235"/>
      <c r="BB4" s="235"/>
      <c r="BC4" s="235"/>
      <c r="BD4" s="235"/>
      <c r="BE4" s="235"/>
      <c r="BF4" s="235"/>
      <c r="BG4" s="236"/>
      <c r="BH4" s="59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</row>
    <row r="5" spans="1:142" ht="18" customHeight="1" thickBot="1">
      <c r="A5" s="219"/>
      <c r="B5" s="220"/>
      <c r="C5" s="220"/>
      <c r="D5" s="220"/>
      <c r="E5" s="220"/>
      <c r="F5" s="220"/>
      <c r="G5" s="224"/>
      <c r="H5" s="225"/>
      <c r="I5" s="225"/>
      <c r="J5" s="225"/>
      <c r="K5" s="225"/>
      <c r="L5" s="225"/>
      <c r="M5" s="225"/>
      <c r="N5" s="225"/>
      <c r="O5" s="225"/>
      <c r="P5" s="226"/>
      <c r="Q5" s="237" t="s">
        <v>18</v>
      </c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1"/>
      <c r="AC5" s="232"/>
      <c r="AD5" s="232"/>
      <c r="AE5" s="232"/>
      <c r="AF5" s="232"/>
      <c r="AG5" s="232"/>
      <c r="AH5" s="232"/>
      <c r="AI5" s="232"/>
      <c r="AJ5" s="232"/>
      <c r="AK5" s="232"/>
      <c r="AL5" s="233"/>
      <c r="AM5" s="220" t="s">
        <v>19</v>
      </c>
      <c r="AN5" s="220"/>
      <c r="AO5" s="220"/>
      <c r="AP5" s="220"/>
      <c r="AQ5" s="220"/>
      <c r="AR5" s="220"/>
      <c r="AS5" s="264" t="str">
        <f>'請求書'!$S$15</f>
        <v>〇〇地域活動支援センター　　　　　　　　
○○○○○○○○○○</v>
      </c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6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  <c r="DO5" s="263" t="str">
        <f>'請求書'!D21</f>
        <v>令和</v>
      </c>
      <c r="DP5" s="239"/>
      <c r="DQ5" s="239"/>
      <c r="DR5" s="239"/>
      <c r="DS5" s="239"/>
      <c r="DT5" s="239" t="str">
        <f>'請求書'!F21</f>
        <v>0</v>
      </c>
      <c r="DU5" s="239"/>
      <c r="DV5" s="239"/>
      <c r="DW5" s="239" t="str">
        <f>'請求書'!G21</f>
        <v>5</v>
      </c>
      <c r="DX5" s="239"/>
      <c r="DY5" s="239"/>
      <c r="DZ5" s="239" t="s">
        <v>39</v>
      </c>
      <c r="EA5" s="239"/>
      <c r="EB5" s="239"/>
      <c r="EC5" s="239" t="str">
        <f>'請求書'!J21</f>
        <v>0</v>
      </c>
      <c r="ED5" s="239"/>
      <c r="EE5" s="239"/>
      <c r="EF5" s="239" t="str">
        <f>'請求書'!K21</f>
        <v>3</v>
      </c>
      <c r="EG5" s="239"/>
      <c r="EH5" s="239"/>
      <c r="EI5" s="239" t="s">
        <v>51</v>
      </c>
      <c r="EJ5" s="239"/>
      <c r="EK5" s="239"/>
      <c r="EL5" s="240"/>
    </row>
    <row r="6" spans="1:96" ht="18" customHeight="1" thickBot="1">
      <c r="A6" s="241" t="s">
        <v>20</v>
      </c>
      <c r="B6" s="242"/>
      <c r="C6" s="242"/>
      <c r="D6" s="242"/>
      <c r="E6" s="242"/>
      <c r="F6" s="242"/>
      <c r="G6" s="243"/>
      <c r="H6" s="247" t="e">
        <f>VLOOKUP(INT($G$4),'受給者一覧'!$B$3:$AX$500,31,FALSE)&amp;"日"</f>
        <v>#VALUE!</v>
      </c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9" t="s">
        <v>21</v>
      </c>
      <c r="T6" s="250"/>
      <c r="U6" s="250"/>
      <c r="V6" s="250"/>
      <c r="W6" s="250"/>
      <c r="X6" s="250"/>
      <c r="Y6" s="251"/>
      <c r="Z6" s="255" t="e">
        <f>VLOOKUP(INT($G$4),'受給者一覧'!$B$3:$AX$500,4,FALSE)</f>
        <v>#VALUE!</v>
      </c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7"/>
      <c r="AM6" s="220"/>
      <c r="AN6" s="220"/>
      <c r="AO6" s="220"/>
      <c r="AP6" s="220"/>
      <c r="AQ6" s="220"/>
      <c r="AR6" s="220"/>
      <c r="AS6" s="267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9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</row>
    <row r="7" spans="1:142" ht="18" customHeight="1" thickBot="1">
      <c r="A7" s="244"/>
      <c r="B7" s="245"/>
      <c r="C7" s="245"/>
      <c r="D7" s="245"/>
      <c r="E7" s="245"/>
      <c r="F7" s="245"/>
      <c r="G7" s="246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52"/>
      <c r="T7" s="253"/>
      <c r="U7" s="253"/>
      <c r="V7" s="253"/>
      <c r="W7" s="253"/>
      <c r="X7" s="253"/>
      <c r="Y7" s="254"/>
      <c r="Z7" s="258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60"/>
      <c r="AM7" s="238"/>
      <c r="AN7" s="238"/>
      <c r="AO7" s="238"/>
      <c r="AP7" s="238"/>
      <c r="AQ7" s="238"/>
      <c r="AR7" s="238"/>
      <c r="AS7" s="270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2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X7" s="295" t="s">
        <v>52</v>
      </c>
      <c r="CY7" s="296"/>
      <c r="CZ7" s="301" t="s">
        <v>53</v>
      </c>
      <c r="DA7" s="301"/>
      <c r="DB7" s="301"/>
      <c r="DC7" s="301"/>
      <c r="DD7" s="301"/>
      <c r="DE7" s="301"/>
      <c r="DF7" s="301"/>
      <c r="DG7" s="301"/>
      <c r="DH7" s="301"/>
      <c r="DI7" s="303">
        <f>AX4</f>
        <v>2367500000</v>
      </c>
      <c r="DJ7" s="304"/>
      <c r="DK7" s="304"/>
      <c r="DL7" s="304"/>
      <c r="DM7" s="304"/>
      <c r="DN7" s="304"/>
      <c r="DO7" s="304"/>
      <c r="DP7" s="304"/>
      <c r="DQ7" s="304"/>
      <c r="DR7" s="304"/>
      <c r="DS7" s="304"/>
      <c r="DT7" s="304"/>
      <c r="DU7" s="304"/>
      <c r="DV7" s="304"/>
      <c r="DW7" s="304"/>
      <c r="DX7" s="304"/>
      <c r="DY7" s="304"/>
      <c r="DZ7" s="304"/>
      <c r="EA7" s="304"/>
      <c r="EB7" s="304"/>
      <c r="EC7" s="304"/>
      <c r="ED7" s="304"/>
      <c r="EE7" s="304"/>
      <c r="EF7" s="304"/>
      <c r="EG7" s="304"/>
      <c r="EH7" s="304"/>
      <c r="EI7" s="304"/>
      <c r="EJ7" s="304"/>
      <c r="EK7" s="304"/>
      <c r="EL7" s="305"/>
    </row>
    <row r="8" spans="1:142" ht="18" customHeight="1" thickBo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O8" s="309" t="s">
        <v>54</v>
      </c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3" t="str">
        <f>G4</f>
        <v>終了シート</v>
      </c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5"/>
      <c r="CX8" s="297"/>
      <c r="CY8" s="298"/>
      <c r="CZ8" s="302"/>
      <c r="DA8" s="302"/>
      <c r="DB8" s="302"/>
      <c r="DC8" s="302"/>
      <c r="DD8" s="302"/>
      <c r="DE8" s="302"/>
      <c r="DF8" s="302"/>
      <c r="DG8" s="302"/>
      <c r="DH8" s="302"/>
      <c r="DI8" s="306"/>
      <c r="DJ8" s="307"/>
      <c r="DK8" s="307"/>
      <c r="DL8" s="307"/>
      <c r="DM8" s="307"/>
      <c r="DN8" s="307"/>
      <c r="DO8" s="307"/>
      <c r="DP8" s="307"/>
      <c r="DQ8" s="307"/>
      <c r="DR8" s="307"/>
      <c r="DS8" s="307"/>
      <c r="DT8" s="307"/>
      <c r="DU8" s="307"/>
      <c r="DV8" s="307"/>
      <c r="DW8" s="307"/>
      <c r="DX8" s="307"/>
      <c r="DY8" s="307"/>
      <c r="DZ8" s="307"/>
      <c r="EA8" s="307"/>
      <c r="EB8" s="307"/>
      <c r="EC8" s="307"/>
      <c r="ED8" s="307"/>
      <c r="EE8" s="307"/>
      <c r="EF8" s="307"/>
      <c r="EG8" s="307"/>
      <c r="EH8" s="307"/>
      <c r="EI8" s="307"/>
      <c r="EJ8" s="307"/>
      <c r="EK8" s="307"/>
      <c r="EL8" s="308"/>
    </row>
    <row r="9" spans="1:142" ht="18" customHeight="1">
      <c r="A9" s="366" t="s">
        <v>22</v>
      </c>
      <c r="B9" s="367"/>
      <c r="C9" s="367"/>
      <c r="D9" s="367" t="s">
        <v>23</v>
      </c>
      <c r="E9" s="367"/>
      <c r="F9" s="372"/>
      <c r="G9" s="319" t="s">
        <v>170</v>
      </c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1"/>
      <c r="AJ9" s="322" t="s">
        <v>197</v>
      </c>
      <c r="AK9" s="323"/>
      <c r="AL9" s="323"/>
      <c r="AM9" s="323"/>
      <c r="AN9" s="324"/>
      <c r="AO9" s="330" t="s">
        <v>24</v>
      </c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2"/>
      <c r="BO9" s="311"/>
      <c r="BP9" s="312"/>
      <c r="BQ9" s="312"/>
      <c r="BR9" s="312"/>
      <c r="BS9" s="312"/>
      <c r="BT9" s="312"/>
      <c r="BU9" s="312"/>
      <c r="BV9" s="312"/>
      <c r="BW9" s="312"/>
      <c r="BX9" s="312"/>
      <c r="BY9" s="312"/>
      <c r="BZ9" s="312"/>
      <c r="CA9" s="312"/>
      <c r="CB9" s="312"/>
      <c r="CC9" s="316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/>
      <c r="CP9" s="317"/>
      <c r="CQ9" s="317"/>
      <c r="CR9" s="317"/>
      <c r="CS9" s="317"/>
      <c r="CT9" s="317"/>
      <c r="CU9" s="317"/>
      <c r="CV9" s="318"/>
      <c r="CX9" s="297"/>
      <c r="CY9" s="298"/>
      <c r="CZ9" s="273" t="s">
        <v>55</v>
      </c>
      <c r="DA9" s="274"/>
      <c r="DB9" s="274"/>
      <c r="DC9" s="274"/>
      <c r="DD9" s="274"/>
      <c r="DE9" s="274"/>
      <c r="DF9" s="274"/>
      <c r="DG9" s="274"/>
      <c r="DH9" s="274"/>
      <c r="DI9" s="276" t="str">
        <f>AS5</f>
        <v>〇〇地域活動支援センター　　　　　　　　
○○○○○○○○○○</v>
      </c>
      <c r="DJ9" s="277"/>
      <c r="DK9" s="277"/>
      <c r="DL9" s="277"/>
      <c r="DM9" s="277"/>
      <c r="DN9" s="277"/>
      <c r="DO9" s="277"/>
      <c r="DP9" s="277"/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7"/>
      <c r="EJ9" s="277"/>
      <c r="EK9" s="277"/>
      <c r="EL9" s="278"/>
    </row>
    <row r="10" spans="1:142" ht="18" customHeight="1">
      <c r="A10" s="368"/>
      <c r="B10" s="369"/>
      <c r="C10" s="369"/>
      <c r="D10" s="369"/>
      <c r="E10" s="369"/>
      <c r="F10" s="373"/>
      <c r="G10" s="219" t="s">
        <v>25</v>
      </c>
      <c r="H10" s="220"/>
      <c r="I10" s="220"/>
      <c r="J10" s="220"/>
      <c r="K10" s="220"/>
      <c r="L10" s="220"/>
      <c r="M10" s="220" t="s">
        <v>26</v>
      </c>
      <c r="N10" s="220"/>
      <c r="O10" s="220"/>
      <c r="P10" s="220"/>
      <c r="Q10" s="220"/>
      <c r="R10" s="220"/>
      <c r="S10" s="242" t="s">
        <v>171</v>
      </c>
      <c r="T10" s="242"/>
      <c r="U10" s="242"/>
      <c r="V10" s="242"/>
      <c r="W10" s="242"/>
      <c r="X10" s="220" t="s">
        <v>172</v>
      </c>
      <c r="Y10" s="220"/>
      <c r="Z10" s="220"/>
      <c r="AA10" s="286"/>
      <c r="AB10" s="220" t="s">
        <v>173</v>
      </c>
      <c r="AC10" s="220"/>
      <c r="AD10" s="220"/>
      <c r="AE10" s="288"/>
      <c r="AF10" s="220" t="s">
        <v>174</v>
      </c>
      <c r="AG10" s="220"/>
      <c r="AH10" s="220"/>
      <c r="AI10" s="290"/>
      <c r="AJ10" s="325"/>
      <c r="AK10" s="326"/>
      <c r="AL10" s="326"/>
      <c r="AM10" s="326"/>
      <c r="AN10" s="327"/>
      <c r="AO10" s="333"/>
      <c r="AP10" s="334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5"/>
      <c r="BO10" s="292" t="s">
        <v>56</v>
      </c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74" t="e">
        <f>IF(VLOOKUP(INT($G$4),'受給者一覧'!$B$3:$AX$500,3,FALSE)="",VLOOKUP(INT($G$4),'受給者一覧'!$B$3:$AX$500,2,FALSE),VLOOKUP(INT($G$4),'受給者一覧'!$B$3:$AX$500,3,FALSE))</f>
        <v>#VALUE!</v>
      </c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94"/>
      <c r="CX10" s="297"/>
      <c r="CY10" s="298"/>
      <c r="CZ10" s="274"/>
      <c r="DA10" s="274"/>
      <c r="DB10" s="274"/>
      <c r="DC10" s="274"/>
      <c r="DD10" s="274"/>
      <c r="DE10" s="274"/>
      <c r="DF10" s="274"/>
      <c r="DG10" s="274"/>
      <c r="DH10" s="274"/>
      <c r="DI10" s="279"/>
      <c r="DJ10" s="280"/>
      <c r="DK10" s="280"/>
      <c r="DL10" s="280"/>
      <c r="DM10" s="280"/>
      <c r="DN10" s="280"/>
      <c r="DO10" s="280"/>
      <c r="DP10" s="280"/>
      <c r="DQ10" s="280"/>
      <c r="DR10" s="280"/>
      <c r="DS10" s="280"/>
      <c r="DT10" s="280"/>
      <c r="DU10" s="280"/>
      <c r="DV10" s="280"/>
      <c r="DW10" s="280"/>
      <c r="DX10" s="280"/>
      <c r="DY10" s="280"/>
      <c r="DZ10" s="280"/>
      <c r="EA10" s="280"/>
      <c r="EB10" s="280"/>
      <c r="EC10" s="280"/>
      <c r="ED10" s="280"/>
      <c r="EE10" s="280"/>
      <c r="EF10" s="280"/>
      <c r="EG10" s="280"/>
      <c r="EH10" s="280"/>
      <c r="EI10" s="280"/>
      <c r="EJ10" s="280"/>
      <c r="EK10" s="280"/>
      <c r="EL10" s="281"/>
    </row>
    <row r="11" spans="1:142" ht="18" customHeight="1" thickBot="1">
      <c r="A11" s="370"/>
      <c r="B11" s="371"/>
      <c r="C11" s="371"/>
      <c r="D11" s="371"/>
      <c r="E11" s="371"/>
      <c r="F11" s="374"/>
      <c r="G11" s="285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45"/>
      <c r="T11" s="245"/>
      <c r="U11" s="245"/>
      <c r="V11" s="245"/>
      <c r="W11" s="245"/>
      <c r="X11" s="238"/>
      <c r="Y11" s="238"/>
      <c r="Z11" s="238"/>
      <c r="AA11" s="287"/>
      <c r="AB11" s="238"/>
      <c r="AC11" s="238"/>
      <c r="AD11" s="238"/>
      <c r="AE11" s="289"/>
      <c r="AF11" s="238"/>
      <c r="AG11" s="238"/>
      <c r="AH11" s="238"/>
      <c r="AI11" s="291"/>
      <c r="AJ11" s="328"/>
      <c r="AK11" s="253"/>
      <c r="AL11" s="253"/>
      <c r="AM11" s="253"/>
      <c r="AN11" s="329"/>
      <c r="AO11" s="336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  <c r="BB11" s="337"/>
      <c r="BC11" s="337"/>
      <c r="BD11" s="337"/>
      <c r="BE11" s="337"/>
      <c r="BF11" s="337"/>
      <c r="BG11" s="338"/>
      <c r="BO11" s="348" t="s">
        <v>57</v>
      </c>
      <c r="BP11" s="349"/>
      <c r="BQ11" s="349"/>
      <c r="BR11" s="349"/>
      <c r="BS11" s="349"/>
      <c r="BT11" s="349"/>
      <c r="BU11" s="349"/>
      <c r="BV11" s="349"/>
      <c r="BW11" s="349"/>
      <c r="BX11" s="349"/>
      <c r="BY11" s="349"/>
      <c r="BZ11" s="349"/>
      <c r="CA11" s="349"/>
      <c r="CB11" s="349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94"/>
      <c r="CX11" s="297"/>
      <c r="CY11" s="298"/>
      <c r="CZ11" s="274"/>
      <c r="DA11" s="274"/>
      <c r="DB11" s="274"/>
      <c r="DC11" s="274"/>
      <c r="DD11" s="274"/>
      <c r="DE11" s="274"/>
      <c r="DF11" s="274"/>
      <c r="DG11" s="274"/>
      <c r="DH11" s="274"/>
      <c r="DI11" s="279"/>
      <c r="DJ11" s="280"/>
      <c r="DK11" s="280"/>
      <c r="DL11" s="280"/>
      <c r="DM11" s="280"/>
      <c r="DN11" s="280"/>
      <c r="DO11" s="280"/>
      <c r="DP11" s="280"/>
      <c r="DQ11" s="280"/>
      <c r="DR11" s="280"/>
      <c r="DS11" s="280"/>
      <c r="DT11" s="280"/>
      <c r="DU11" s="280"/>
      <c r="DV11" s="280"/>
      <c r="DW11" s="280"/>
      <c r="DX11" s="280"/>
      <c r="DY11" s="280"/>
      <c r="DZ11" s="280"/>
      <c r="EA11" s="280"/>
      <c r="EB11" s="280"/>
      <c r="EC11" s="280"/>
      <c r="ED11" s="280"/>
      <c r="EE11" s="280"/>
      <c r="EF11" s="280"/>
      <c r="EG11" s="280"/>
      <c r="EH11" s="280"/>
      <c r="EI11" s="280"/>
      <c r="EJ11" s="280"/>
      <c r="EK11" s="280"/>
      <c r="EL11" s="281"/>
    </row>
    <row r="12" spans="1:146" ht="18" customHeight="1">
      <c r="A12" s="350"/>
      <c r="B12" s="351"/>
      <c r="C12" s="351"/>
      <c r="D12" s="352">
        <f>IF(A12&lt;&gt;"",TEXT(DATE(YEAR('請求書'!$D$20),MONTH('請求書'!$D$20),$A12),"AAA"),"")</f>
      </c>
      <c r="E12" s="353"/>
      <c r="F12" s="354"/>
      <c r="G12" s="355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7">
        <f>M12-G12</f>
        <v>0</v>
      </c>
      <c r="T12" s="358"/>
      <c r="U12" s="358"/>
      <c r="V12" s="358"/>
      <c r="W12" s="359"/>
      <c r="X12" s="360"/>
      <c r="Y12" s="360"/>
      <c r="Z12" s="360"/>
      <c r="AA12" s="360"/>
      <c r="AB12" s="360"/>
      <c r="AC12" s="360"/>
      <c r="AD12" s="360"/>
      <c r="AE12" s="361"/>
      <c r="AF12" s="360"/>
      <c r="AG12" s="360"/>
      <c r="AH12" s="360"/>
      <c r="AI12" s="362"/>
      <c r="AJ12" s="363"/>
      <c r="AK12" s="364"/>
      <c r="AL12" s="364"/>
      <c r="AM12" s="364"/>
      <c r="AN12" s="365"/>
      <c r="AO12" s="386"/>
      <c r="AP12" s="387"/>
      <c r="AQ12" s="387"/>
      <c r="AR12" s="387"/>
      <c r="AS12" s="387"/>
      <c r="AT12" s="387"/>
      <c r="AU12" s="387"/>
      <c r="AV12" s="387"/>
      <c r="AW12" s="387"/>
      <c r="AX12" s="387"/>
      <c r="AY12" s="387"/>
      <c r="AZ12" s="387"/>
      <c r="BA12" s="387"/>
      <c r="BB12" s="387"/>
      <c r="BC12" s="387"/>
      <c r="BD12" s="387"/>
      <c r="BE12" s="387"/>
      <c r="BF12" s="387"/>
      <c r="BG12" s="388"/>
      <c r="BH12" s="28">
        <f>IF(G12&gt;0,IF(M12&gt;0,"1",""),"")</f>
      </c>
      <c r="BI12" s="28">
        <f>IF(ISERROR(VLOOKUP(BH12,'単価設定'!$G$3:$K$7,2,FALSE)),"",VLOOKUP(BH12,'単価設定'!$G$3:$K$7,2,FALSE))</f>
      </c>
      <c r="BJ12" s="26">
        <f>IF(BI12&lt;&gt;"",IF(COUNTIF(BI12:BI$12,BI12)=1,ROW(),""),"")</f>
      </c>
      <c r="BK12" s="26">
        <f aca="true" t="shared" si="0" ref="BK12:BK42">IF(COUNT($BJ:$BJ)&lt;ROW($A1),"",INT(INDEX($BI:$BI,SMALL($BJ:$BJ,ROW($A1)))))</f>
      </c>
      <c r="BO12" s="292" t="s">
        <v>58</v>
      </c>
      <c r="BP12" s="293"/>
      <c r="BQ12" s="293"/>
      <c r="BR12" s="293"/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74" t="e">
        <f>IF(VLOOKUP(INT($G$4),'受給者一覧'!$B$3:$AX$500,3,FALSE)="","",VLOOKUP(INT($G$4),'受給者一覧'!$B$3:$AX$500,2,FALSE))</f>
        <v>#VALUE!</v>
      </c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94"/>
      <c r="CX12" s="297"/>
      <c r="CY12" s="298"/>
      <c r="CZ12" s="274"/>
      <c r="DA12" s="274"/>
      <c r="DB12" s="274"/>
      <c r="DC12" s="274"/>
      <c r="DD12" s="274"/>
      <c r="DE12" s="274"/>
      <c r="DF12" s="274"/>
      <c r="DG12" s="274"/>
      <c r="DH12" s="274"/>
      <c r="DI12" s="279"/>
      <c r="DJ12" s="280"/>
      <c r="DK12" s="280"/>
      <c r="DL12" s="280"/>
      <c r="DM12" s="280"/>
      <c r="DN12" s="280"/>
      <c r="DO12" s="280"/>
      <c r="DP12" s="280"/>
      <c r="DQ12" s="280"/>
      <c r="DR12" s="280"/>
      <c r="DS12" s="280"/>
      <c r="DT12" s="280"/>
      <c r="DU12" s="280"/>
      <c r="DV12" s="280"/>
      <c r="DW12" s="280"/>
      <c r="DX12" s="280"/>
      <c r="DY12" s="280"/>
      <c r="DZ12" s="280"/>
      <c r="EA12" s="280"/>
      <c r="EB12" s="280"/>
      <c r="EC12" s="280"/>
      <c r="ED12" s="280"/>
      <c r="EE12" s="280"/>
      <c r="EF12" s="280"/>
      <c r="EG12" s="280"/>
      <c r="EH12" s="280"/>
      <c r="EI12" s="280"/>
      <c r="EJ12" s="280"/>
      <c r="EK12" s="280"/>
      <c r="EL12" s="281"/>
      <c r="EO12" s="28">
        <f>IF(G12="",0,A12)</f>
        <v>0</v>
      </c>
      <c r="EP12" s="28">
        <f>IF(ISERROR(SMALL($EO$12:$EO$42,COUNTIF($EO$12:$EO$42,0)+1)),0,SMALL($EO$12:$EO$42,COUNTIF($EO$12:$EO$42,0)+1))</f>
        <v>0</v>
      </c>
    </row>
    <row r="13" spans="1:146" ht="18" customHeight="1" thickBot="1">
      <c r="A13" s="375"/>
      <c r="B13" s="376"/>
      <c r="C13" s="376"/>
      <c r="D13" s="377">
        <f>IF(A13&lt;&gt;"",TEXT(DATE(YEAR('請求書'!$D$20),MONTH('請求書'!$D$20),$A13),"AAA"),"")</f>
      </c>
      <c r="E13" s="378"/>
      <c r="F13" s="379"/>
      <c r="G13" s="341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3">
        <f aca="true" t="shared" si="1" ref="S13:S42">M13-G13</f>
        <v>0</v>
      </c>
      <c r="T13" s="344"/>
      <c r="U13" s="344"/>
      <c r="V13" s="344"/>
      <c r="W13" s="345"/>
      <c r="X13" s="346"/>
      <c r="Y13" s="346"/>
      <c r="Z13" s="346"/>
      <c r="AA13" s="346"/>
      <c r="AB13" s="346"/>
      <c r="AC13" s="346"/>
      <c r="AD13" s="346"/>
      <c r="AE13" s="347"/>
      <c r="AF13" s="346"/>
      <c r="AG13" s="346"/>
      <c r="AH13" s="346"/>
      <c r="AI13" s="380"/>
      <c r="AJ13" s="381"/>
      <c r="AK13" s="382"/>
      <c r="AL13" s="382"/>
      <c r="AM13" s="382"/>
      <c r="AN13" s="383"/>
      <c r="AO13" s="381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3"/>
      <c r="BH13" s="28">
        <f aca="true" t="shared" si="2" ref="BH13:BH42">IF(G13&gt;0,IF(M13&gt;0,"1",""),"")</f>
      </c>
      <c r="BI13" s="28">
        <f>IF(ISERROR(VLOOKUP(BH13,'単価設定'!$G$3:$K$7,2,FALSE)),"",VLOOKUP(BH13,'単価設定'!$G$3:$K$7,2,FALSE))</f>
      </c>
      <c r="BJ13" s="26">
        <f>IF(BI13&lt;&gt;"",IF(COUNTIF(BI$12:BI13,BI13)=1,ROW(),""),"")</f>
      </c>
      <c r="BK13" s="26">
        <f t="shared" si="0"/>
      </c>
      <c r="BO13" s="384" t="s">
        <v>59</v>
      </c>
      <c r="BP13" s="385"/>
      <c r="BQ13" s="385"/>
      <c r="BR13" s="385"/>
      <c r="BS13" s="385"/>
      <c r="BT13" s="385"/>
      <c r="BU13" s="385"/>
      <c r="BV13" s="385"/>
      <c r="BW13" s="385"/>
      <c r="BX13" s="385"/>
      <c r="BY13" s="385"/>
      <c r="BZ13" s="385"/>
      <c r="CA13" s="385"/>
      <c r="CB13" s="385"/>
      <c r="CC13" s="339"/>
      <c r="CD13" s="339"/>
      <c r="CE13" s="339"/>
      <c r="CF13" s="339"/>
      <c r="CG13" s="339"/>
      <c r="CH13" s="339"/>
      <c r="CI13" s="339"/>
      <c r="CJ13" s="339"/>
      <c r="CK13" s="339"/>
      <c r="CL13" s="339"/>
      <c r="CM13" s="339"/>
      <c r="CN13" s="339"/>
      <c r="CO13" s="339"/>
      <c r="CP13" s="339"/>
      <c r="CQ13" s="339"/>
      <c r="CR13" s="339"/>
      <c r="CS13" s="339"/>
      <c r="CT13" s="339"/>
      <c r="CU13" s="339"/>
      <c r="CV13" s="340"/>
      <c r="CX13" s="297"/>
      <c r="CY13" s="298"/>
      <c r="CZ13" s="274"/>
      <c r="DA13" s="274"/>
      <c r="DB13" s="274"/>
      <c r="DC13" s="274"/>
      <c r="DD13" s="274"/>
      <c r="DE13" s="274"/>
      <c r="DF13" s="274"/>
      <c r="DG13" s="274"/>
      <c r="DH13" s="274"/>
      <c r="DI13" s="279"/>
      <c r="DJ13" s="280"/>
      <c r="DK13" s="280"/>
      <c r="DL13" s="280"/>
      <c r="DM13" s="280"/>
      <c r="DN13" s="280"/>
      <c r="DO13" s="280"/>
      <c r="DP13" s="280"/>
      <c r="DQ13" s="280"/>
      <c r="DR13" s="280"/>
      <c r="DS13" s="280"/>
      <c r="DT13" s="280"/>
      <c r="DU13" s="280"/>
      <c r="DV13" s="280"/>
      <c r="DW13" s="280"/>
      <c r="DX13" s="280"/>
      <c r="DY13" s="280"/>
      <c r="DZ13" s="280"/>
      <c r="EA13" s="280"/>
      <c r="EB13" s="280"/>
      <c r="EC13" s="280"/>
      <c r="ED13" s="280"/>
      <c r="EE13" s="280"/>
      <c r="EF13" s="280"/>
      <c r="EG13" s="280"/>
      <c r="EH13" s="280"/>
      <c r="EI13" s="280"/>
      <c r="EJ13" s="280"/>
      <c r="EK13" s="280"/>
      <c r="EL13" s="281"/>
      <c r="EO13" s="28">
        <f aca="true" t="shared" si="3" ref="EO13:EO42">IF(G13="",0,A13)</f>
        <v>0</v>
      </c>
      <c r="EP13" s="28">
        <f>MAX(EO12:EO42)</f>
        <v>0</v>
      </c>
    </row>
    <row r="14" spans="1:145" ht="18" customHeight="1" thickBot="1">
      <c r="A14" s="375"/>
      <c r="B14" s="376"/>
      <c r="C14" s="376"/>
      <c r="D14" s="377">
        <f>IF(A14&lt;&gt;"",TEXT(DATE(YEAR('請求書'!$D$20),MONTH('請求書'!$D$20),$A14),"AAA"),"")</f>
      </c>
      <c r="E14" s="378"/>
      <c r="F14" s="379"/>
      <c r="G14" s="341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3">
        <f t="shared" si="1"/>
        <v>0</v>
      </c>
      <c r="T14" s="344"/>
      <c r="U14" s="344"/>
      <c r="V14" s="344"/>
      <c r="W14" s="345"/>
      <c r="X14" s="346"/>
      <c r="Y14" s="346"/>
      <c r="Z14" s="346"/>
      <c r="AA14" s="346"/>
      <c r="AB14" s="346"/>
      <c r="AC14" s="346"/>
      <c r="AD14" s="346"/>
      <c r="AE14" s="347"/>
      <c r="AF14" s="346"/>
      <c r="AG14" s="346"/>
      <c r="AH14" s="346"/>
      <c r="AI14" s="380"/>
      <c r="AJ14" s="381"/>
      <c r="AK14" s="382"/>
      <c r="AL14" s="382"/>
      <c r="AM14" s="382"/>
      <c r="AN14" s="383"/>
      <c r="AO14" s="392"/>
      <c r="AP14" s="393"/>
      <c r="AQ14" s="393"/>
      <c r="AR14" s="393"/>
      <c r="AS14" s="393"/>
      <c r="AT14" s="393"/>
      <c r="AU14" s="393"/>
      <c r="AV14" s="393"/>
      <c r="AW14" s="393"/>
      <c r="AX14" s="393"/>
      <c r="AY14" s="393"/>
      <c r="AZ14" s="393"/>
      <c r="BA14" s="393"/>
      <c r="BB14" s="393"/>
      <c r="BC14" s="393"/>
      <c r="BD14" s="393"/>
      <c r="BE14" s="393"/>
      <c r="BF14" s="393"/>
      <c r="BG14" s="394"/>
      <c r="BH14" s="28">
        <f t="shared" si="2"/>
      </c>
      <c r="BI14" s="28">
        <f>IF(ISERROR(VLOOKUP(BH14,'単価設定'!$G$3:$K$7,2,FALSE)),"",VLOOKUP(BH14,'単価設定'!$G$3:$K$7,2,FALSE))</f>
      </c>
      <c r="BJ14" s="26">
        <f>IF(BI14&lt;&gt;"",IF(COUNTIF(BI$12:BI14,BI14)=1,ROW(),""),"")</f>
      </c>
      <c r="BK14" s="26">
        <f t="shared" si="0"/>
      </c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X14" s="299"/>
      <c r="CY14" s="300"/>
      <c r="CZ14" s="275"/>
      <c r="DA14" s="275"/>
      <c r="DB14" s="275"/>
      <c r="DC14" s="275"/>
      <c r="DD14" s="275"/>
      <c r="DE14" s="275"/>
      <c r="DF14" s="275"/>
      <c r="DG14" s="275"/>
      <c r="DH14" s="275"/>
      <c r="DI14" s="282"/>
      <c r="DJ14" s="283"/>
      <c r="DK14" s="283"/>
      <c r="DL14" s="283"/>
      <c r="DM14" s="283"/>
      <c r="DN14" s="283"/>
      <c r="DO14" s="283"/>
      <c r="DP14" s="283"/>
      <c r="DQ14" s="283"/>
      <c r="DR14" s="283"/>
      <c r="DS14" s="283"/>
      <c r="DT14" s="283"/>
      <c r="DU14" s="283"/>
      <c r="DV14" s="283"/>
      <c r="DW14" s="283"/>
      <c r="DX14" s="283"/>
      <c r="DY14" s="283"/>
      <c r="DZ14" s="283"/>
      <c r="EA14" s="283"/>
      <c r="EB14" s="283"/>
      <c r="EC14" s="283"/>
      <c r="ED14" s="283"/>
      <c r="EE14" s="283"/>
      <c r="EF14" s="283"/>
      <c r="EG14" s="283"/>
      <c r="EH14" s="283"/>
      <c r="EI14" s="283"/>
      <c r="EJ14" s="283"/>
      <c r="EK14" s="283"/>
      <c r="EL14" s="284"/>
      <c r="EO14" s="28">
        <f t="shared" si="3"/>
        <v>0</v>
      </c>
    </row>
    <row r="15" spans="1:145" ht="18" customHeight="1" thickBot="1">
      <c r="A15" s="375"/>
      <c r="B15" s="376"/>
      <c r="C15" s="376"/>
      <c r="D15" s="377">
        <f>IF(A15&lt;&gt;"",TEXT(DATE(YEAR('請求書'!$D$20),MONTH('請求書'!$D$20),$A15),"AAA"),"")</f>
      </c>
      <c r="E15" s="378"/>
      <c r="F15" s="379"/>
      <c r="G15" s="341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3">
        <f t="shared" si="1"/>
        <v>0</v>
      </c>
      <c r="T15" s="344"/>
      <c r="U15" s="344"/>
      <c r="V15" s="344"/>
      <c r="W15" s="345"/>
      <c r="X15" s="346"/>
      <c r="Y15" s="346"/>
      <c r="Z15" s="346"/>
      <c r="AA15" s="346"/>
      <c r="AB15" s="346"/>
      <c r="AC15" s="346"/>
      <c r="AD15" s="346"/>
      <c r="AE15" s="347"/>
      <c r="AF15" s="346"/>
      <c r="AG15" s="346"/>
      <c r="AH15" s="346"/>
      <c r="AI15" s="380"/>
      <c r="AJ15" s="381"/>
      <c r="AK15" s="382"/>
      <c r="AL15" s="382"/>
      <c r="AM15" s="382"/>
      <c r="AN15" s="383"/>
      <c r="AO15" s="392"/>
      <c r="AP15" s="393"/>
      <c r="AQ15" s="393"/>
      <c r="AR15" s="393"/>
      <c r="AS15" s="393"/>
      <c r="AT15" s="393"/>
      <c r="AU15" s="393"/>
      <c r="AV15" s="393"/>
      <c r="AW15" s="393"/>
      <c r="AX15" s="393"/>
      <c r="AY15" s="393"/>
      <c r="AZ15" s="393"/>
      <c r="BA15" s="393"/>
      <c r="BB15" s="393"/>
      <c r="BC15" s="393"/>
      <c r="BD15" s="393"/>
      <c r="BE15" s="393"/>
      <c r="BF15" s="393"/>
      <c r="BG15" s="394"/>
      <c r="BH15" s="28">
        <f t="shared" si="2"/>
      </c>
      <c r="BI15" s="28">
        <f>IF(ISERROR(VLOOKUP(BH15,'単価設定'!$G$3:$K$7,2,FALSE)),"",VLOOKUP(BH15,'単価設定'!$G$3:$K$7,2,FALSE))</f>
      </c>
      <c r="BJ15" s="26">
        <f>IF(BI15&lt;&gt;"",IF(COUNTIF(BI$12:BI15,BI15)=1,ROW(),""),"")</f>
      </c>
      <c r="BK15" s="26">
        <f t="shared" si="0"/>
      </c>
      <c r="BO15" s="395" t="s">
        <v>60</v>
      </c>
      <c r="BP15" s="390"/>
      <c r="BQ15" s="390"/>
      <c r="BR15" s="390"/>
      <c r="BS15" s="390"/>
      <c r="BT15" s="390"/>
      <c r="BU15" s="390"/>
      <c r="BV15" s="390"/>
      <c r="BW15" s="390"/>
      <c r="BX15" s="390"/>
      <c r="BY15" s="390"/>
      <c r="BZ15" s="390"/>
      <c r="CA15" s="390"/>
      <c r="CB15" s="390"/>
      <c r="CC15" s="390"/>
      <c r="CD15" s="390"/>
      <c r="CE15" s="390"/>
      <c r="CF15" s="396"/>
      <c r="CG15" s="389">
        <f>IF(ISERROR(Z6),0,Z6)</f>
        <v>0</v>
      </c>
      <c r="CH15" s="390"/>
      <c r="CI15" s="390"/>
      <c r="CJ15" s="390"/>
      <c r="CK15" s="390"/>
      <c r="CL15" s="390"/>
      <c r="CM15" s="390"/>
      <c r="CN15" s="390"/>
      <c r="CO15" s="390"/>
      <c r="CP15" s="391"/>
      <c r="CQ15" s="49"/>
      <c r="CR15" s="49"/>
      <c r="CS15" s="49"/>
      <c r="CT15" s="49"/>
      <c r="CU15" s="49"/>
      <c r="CV15" s="49"/>
      <c r="CX15" s="22"/>
      <c r="CY15" s="22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O15" s="28">
        <f t="shared" si="3"/>
        <v>0</v>
      </c>
    </row>
    <row r="16" spans="1:145" ht="18" customHeight="1" thickBot="1">
      <c r="A16" s="375"/>
      <c r="B16" s="376"/>
      <c r="C16" s="376"/>
      <c r="D16" s="377">
        <f>IF(A16&lt;&gt;"",TEXT(DATE(YEAR('請求書'!$D$20),MONTH('請求書'!$D$20),$A16),"AAA"),"")</f>
      </c>
      <c r="E16" s="378"/>
      <c r="F16" s="379"/>
      <c r="G16" s="341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3">
        <f t="shared" si="1"/>
        <v>0</v>
      </c>
      <c r="T16" s="344"/>
      <c r="U16" s="344"/>
      <c r="V16" s="344"/>
      <c r="W16" s="345"/>
      <c r="X16" s="346"/>
      <c r="Y16" s="346"/>
      <c r="Z16" s="346"/>
      <c r="AA16" s="346"/>
      <c r="AB16" s="346"/>
      <c r="AC16" s="346"/>
      <c r="AD16" s="346"/>
      <c r="AE16" s="347"/>
      <c r="AF16" s="346"/>
      <c r="AG16" s="346"/>
      <c r="AH16" s="346"/>
      <c r="AI16" s="380"/>
      <c r="AJ16" s="381"/>
      <c r="AK16" s="382"/>
      <c r="AL16" s="382"/>
      <c r="AM16" s="382"/>
      <c r="AN16" s="383"/>
      <c r="AO16" s="392"/>
      <c r="AP16" s="393"/>
      <c r="AQ16" s="393"/>
      <c r="AR16" s="393"/>
      <c r="AS16" s="393"/>
      <c r="AT16" s="393"/>
      <c r="AU16" s="393"/>
      <c r="AV16" s="393"/>
      <c r="AW16" s="393"/>
      <c r="AX16" s="393"/>
      <c r="AY16" s="393"/>
      <c r="AZ16" s="393"/>
      <c r="BA16" s="393"/>
      <c r="BB16" s="393"/>
      <c r="BC16" s="393"/>
      <c r="BD16" s="393"/>
      <c r="BE16" s="393"/>
      <c r="BF16" s="393"/>
      <c r="BG16" s="394"/>
      <c r="BH16" s="28">
        <f t="shared" si="2"/>
      </c>
      <c r="BI16" s="28">
        <f>IF(ISERROR(VLOOKUP(BH16,'単価設定'!$G$3:$K$7,2,FALSE)),"",VLOOKUP(BH16,'単価設定'!$G$3:$K$7,2,FALSE))</f>
      </c>
      <c r="BJ16" s="26">
        <f>IF(BI16&lt;&gt;"",IF(COUNTIF(BI$12:BI16,BI16)=1,ROW(),""),"")</f>
      </c>
      <c r="BK16" s="26">
        <f t="shared" si="0"/>
      </c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8"/>
      <c r="DI16" s="48"/>
      <c r="DJ16" s="48"/>
      <c r="DK16" s="48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O16" s="28">
        <f t="shared" si="3"/>
        <v>0</v>
      </c>
    </row>
    <row r="17" spans="1:145" ht="18" customHeight="1" thickBot="1">
      <c r="A17" s="375"/>
      <c r="B17" s="376"/>
      <c r="C17" s="376"/>
      <c r="D17" s="377">
        <f>IF(A17&lt;&gt;"",TEXT(DATE(YEAR('請求書'!$D$20),MONTH('請求書'!$D$20),$A17),"AAA"),"")</f>
      </c>
      <c r="E17" s="378"/>
      <c r="F17" s="379"/>
      <c r="G17" s="341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3">
        <f t="shared" si="1"/>
        <v>0</v>
      </c>
      <c r="T17" s="344"/>
      <c r="U17" s="344"/>
      <c r="V17" s="344"/>
      <c r="W17" s="345"/>
      <c r="X17" s="346"/>
      <c r="Y17" s="346"/>
      <c r="Z17" s="346"/>
      <c r="AA17" s="346"/>
      <c r="AB17" s="346"/>
      <c r="AC17" s="346"/>
      <c r="AD17" s="346"/>
      <c r="AE17" s="347"/>
      <c r="AF17" s="346"/>
      <c r="AG17" s="346"/>
      <c r="AH17" s="346"/>
      <c r="AI17" s="380"/>
      <c r="AJ17" s="381"/>
      <c r="AK17" s="382"/>
      <c r="AL17" s="382"/>
      <c r="AM17" s="382"/>
      <c r="AN17" s="383"/>
      <c r="AO17" s="392"/>
      <c r="AP17" s="393"/>
      <c r="AQ17" s="393"/>
      <c r="AR17" s="393"/>
      <c r="AS17" s="393"/>
      <c r="AT17" s="393"/>
      <c r="AU17" s="393"/>
      <c r="AV17" s="393"/>
      <c r="AW17" s="393"/>
      <c r="AX17" s="393"/>
      <c r="AY17" s="393"/>
      <c r="AZ17" s="393"/>
      <c r="BA17" s="393"/>
      <c r="BB17" s="393"/>
      <c r="BC17" s="393"/>
      <c r="BD17" s="393"/>
      <c r="BE17" s="393"/>
      <c r="BF17" s="393"/>
      <c r="BG17" s="394"/>
      <c r="BH17" s="28">
        <f t="shared" si="2"/>
      </c>
      <c r="BI17" s="28">
        <f>IF(ISERROR(VLOOKUP(BH17,'単価設定'!$G$3:$K$7,2,FALSE)),"",VLOOKUP(BH17,'単価設定'!$G$3:$K$7,2,FALSE))</f>
      </c>
      <c r="BJ17" s="26">
        <f>IF(BI17&lt;&gt;"",IF(COUNTIF(BI$12:BI17,BI17)=1,ROW(),""),"")</f>
      </c>
      <c r="BK17" s="26">
        <f t="shared" si="0"/>
      </c>
      <c r="BN17" s="58"/>
      <c r="BO17" s="402" t="s">
        <v>61</v>
      </c>
      <c r="BP17" s="403"/>
      <c r="BQ17" s="314"/>
      <c r="BR17" s="314"/>
      <c r="BS17" s="314"/>
      <c r="BT17" s="314"/>
      <c r="BU17" s="314"/>
      <c r="BV17" s="314"/>
      <c r="BW17" s="314"/>
      <c r="BX17" s="314"/>
      <c r="BY17" s="314"/>
      <c r="BZ17" s="314"/>
      <c r="CA17" s="314"/>
      <c r="CB17" s="314"/>
      <c r="CC17" s="404"/>
      <c r="CD17" s="408" t="s">
        <v>62</v>
      </c>
      <c r="CE17" s="397"/>
      <c r="CF17" s="397"/>
      <c r="CG17" s="397"/>
      <c r="CH17" s="397"/>
      <c r="CI17" s="397"/>
      <c r="CJ17" s="397"/>
      <c r="CK17" s="397"/>
      <c r="CL17" s="397"/>
      <c r="CM17" s="398"/>
      <c r="CN17" s="410" t="e">
        <f>VLOOKUP(INT($G$4),'受給者一覧'!$B$3:$AZ$500,50,FALSE)&amp;""</f>
        <v>#VALUE!</v>
      </c>
      <c r="CO17" s="411"/>
      <c r="CP17" s="411"/>
      <c r="CQ17" s="411"/>
      <c r="CR17" s="411"/>
      <c r="CS17" s="411"/>
      <c r="CT17" s="411"/>
      <c r="CU17" s="411"/>
      <c r="CV17" s="411"/>
      <c r="CW17" s="411"/>
      <c r="CX17" s="411"/>
      <c r="CY17" s="411"/>
      <c r="CZ17" s="411"/>
      <c r="DA17" s="411"/>
      <c r="DB17" s="411"/>
      <c r="DC17" s="411"/>
      <c r="DD17" s="411"/>
      <c r="DE17" s="411"/>
      <c r="DF17" s="411"/>
      <c r="DG17" s="412"/>
      <c r="DH17" s="395" t="s">
        <v>63</v>
      </c>
      <c r="DI17" s="397"/>
      <c r="DJ17" s="397"/>
      <c r="DK17" s="397"/>
      <c r="DL17" s="397"/>
      <c r="DM17" s="397"/>
      <c r="DN17" s="397"/>
      <c r="DO17" s="398"/>
      <c r="DP17" s="413"/>
      <c r="DQ17" s="414"/>
      <c r="DR17" s="395" t="s">
        <v>64</v>
      </c>
      <c r="DS17" s="397"/>
      <c r="DT17" s="397"/>
      <c r="DU17" s="397"/>
      <c r="DV17" s="397"/>
      <c r="DW17" s="397"/>
      <c r="DX17" s="397"/>
      <c r="DY17" s="397"/>
      <c r="DZ17" s="397"/>
      <c r="EA17" s="397"/>
      <c r="EB17" s="398"/>
      <c r="EC17" s="399"/>
      <c r="ED17" s="400"/>
      <c r="EE17" s="400"/>
      <c r="EF17" s="400"/>
      <c r="EG17" s="400"/>
      <c r="EH17" s="400"/>
      <c r="EI17" s="400"/>
      <c r="EJ17" s="400"/>
      <c r="EK17" s="400"/>
      <c r="EL17" s="401"/>
      <c r="EO17" s="28">
        <f t="shared" si="3"/>
        <v>0</v>
      </c>
    </row>
    <row r="18" spans="1:145" ht="18" customHeight="1" thickBot="1">
      <c r="A18" s="375"/>
      <c r="B18" s="376"/>
      <c r="C18" s="376"/>
      <c r="D18" s="377">
        <f>IF(A18&lt;&gt;"",TEXT(DATE(YEAR('請求書'!$D$20),MONTH('請求書'!$D$20),$A18),"AAA"),"")</f>
      </c>
      <c r="E18" s="378"/>
      <c r="F18" s="379"/>
      <c r="G18" s="341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3">
        <f t="shared" si="1"/>
        <v>0</v>
      </c>
      <c r="T18" s="344"/>
      <c r="U18" s="344"/>
      <c r="V18" s="344"/>
      <c r="W18" s="345"/>
      <c r="X18" s="346"/>
      <c r="Y18" s="346"/>
      <c r="Z18" s="346"/>
      <c r="AA18" s="346"/>
      <c r="AB18" s="346"/>
      <c r="AC18" s="346"/>
      <c r="AD18" s="346"/>
      <c r="AE18" s="347"/>
      <c r="AF18" s="346"/>
      <c r="AG18" s="346"/>
      <c r="AH18" s="346"/>
      <c r="AI18" s="380"/>
      <c r="AJ18" s="381"/>
      <c r="AK18" s="382"/>
      <c r="AL18" s="382"/>
      <c r="AM18" s="382"/>
      <c r="AN18" s="383"/>
      <c r="AO18" s="392"/>
      <c r="AP18" s="393"/>
      <c r="AQ18" s="393"/>
      <c r="AR18" s="393"/>
      <c r="AS18" s="393"/>
      <c r="AT18" s="393"/>
      <c r="AU18" s="393"/>
      <c r="AV18" s="393"/>
      <c r="AW18" s="393"/>
      <c r="AX18" s="393"/>
      <c r="AY18" s="393"/>
      <c r="AZ18" s="393"/>
      <c r="BA18" s="393"/>
      <c r="BB18" s="393"/>
      <c r="BC18" s="393"/>
      <c r="BD18" s="393"/>
      <c r="BE18" s="393"/>
      <c r="BF18" s="393"/>
      <c r="BG18" s="394"/>
      <c r="BH18" s="28">
        <f t="shared" si="2"/>
      </c>
      <c r="BI18" s="28">
        <f>IF(ISERROR(VLOOKUP(BH18,'単価設定'!$G$3:$K$7,2,FALSE)),"",VLOOKUP(BH18,'単価設定'!$G$3:$K$7,2,FALSE))</f>
      </c>
      <c r="BJ18" s="26">
        <f>IF(BI18&lt;&gt;"",IF(COUNTIF(BI$12:BI18,BI18)=1,ROW(),""),"")</f>
      </c>
      <c r="BK18" s="26">
        <f t="shared" si="0"/>
      </c>
      <c r="BO18" s="405"/>
      <c r="BP18" s="406"/>
      <c r="BQ18" s="406"/>
      <c r="BR18" s="406"/>
      <c r="BS18" s="406"/>
      <c r="BT18" s="406"/>
      <c r="BU18" s="406"/>
      <c r="BV18" s="406"/>
      <c r="BW18" s="406"/>
      <c r="BX18" s="406"/>
      <c r="BY18" s="406"/>
      <c r="BZ18" s="406"/>
      <c r="CA18" s="406"/>
      <c r="CB18" s="406"/>
      <c r="CC18" s="407"/>
      <c r="CD18" s="409" t="s">
        <v>65</v>
      </c>
      <c r="CE18" s="409"/>
      <c r="CF18" s="409"/>
      <c r="CG18" s="409"/>
      <c r="CH18" s="409"/>
      <c r="CI18" s="409"/>
      <c r="CJ18" s="409"/>
      <c r="CK18" s="409"/>
      <c r="CL18" s="409"/>
      <c r="CM18" s="408" t="e">
        <f>VLOOKUP(INT($G$4),'受給者一覧'!$B$3:$AZ$500,51,FALSE)&amp;""</f>
        <v>#VALUE!</v>
      </c>
      <c r="CN18" s="390"/>
      <c r="CO18" s="390"/>
      <c r="CP18" s="390"/>
      <c r="CQ18" s="390"/>
      <c r="CR18" s="390"/>
      <c r="CS18" s="390"/>
      <c r="CT18" s="390"/>
      <c r="CU18" s="390"/>
      <c r="CV18" s="390"/>
      <c r="CW18" s="390"/>
      <c r="CX18" s="390"/>
      <c r="CY18" s="390"/>
      <c r="CZ18" s="390"/>
      <c r="DA18" s="390"/>
      <c r="DB18" s="390"/>
      <c r="DC18" s="390"/>
      <c r="DD18" s="390"/>
      <c r="DE18" s="390"/>
      <c r="DF18" s="390"/>
      <c r="DG18" s="390"/>
      <c r="DH18" s="390"/>
      <c r="DI18" s="390"/>
      <c r="DJ18" s="390"/>
      <c r="DK18" s="390"/>
      <c r="DL18" s="390"/>
      <c r="DM18" s="390"/>
      <c r="DN18" s="390"/>
      <c r="DO18" s="390"/>
      <c r="DP18" s="390"/>
      <c r="DQ18" s="390"/>
      <c r="DR18" s="390"/>
      <c r="DS18" s="390"/>
      <c r="DT18" s="390"/>
      <c r="DU18" s="390"/>
      <c r="DV18" s="390"/>
      <c r="DW18" s="390"/>
      <c r="DX18" s="390"/>
      <c r="DY18" s="390"/>
      <c r="DZ18" s="390"/>
      <c r="EA18" s="390"/>
      <c r="EB18" s="390"/>
      <c r="EC18" s="390"/>
      <c r="ED18" s="390"/>
      <c r="EE18" s="390"/>
      <c r="EF18" s="390"/>
      <c r="EG18" s="390"/>
      <c r="EH18" s="390"/>
      <c r="EI18" s="390"/>
      <c r="EJ18" s="390"/>
      <c r="EK18" s="390"/>
      <c r="EL18" s="391"/>
      <c r="EO18" s="28">
        <f t="shared" si="3"/>
        <v>0</v>
      </c>
    </row>
    <row r="19" spans="1:145" ht="18" customHeight="1" thickBot="1">
      <c r="A19" s="375"/>
      <c r="B19" s="376"/>
      <c r="C19" s="376"/>
      <c r="D19" s="377">
        <f>IF(A19&lt;&gt;"",TEXT(DATE(YEAR('請求書'!$D$20),MONTH('請求書'!$D$20),$A19),"AAA"),"")</f>
      </c>
      <c r="E19" s="378"/>
      <c r="F19" s="379"/>
      <c r="G19" s="341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3">
        <f t="shared" si="1"/>
        <v>0</v>
      </c>
      <c r="T19" s="344"/>
      <c r="U19" s="344"/>
      <c r="V19" s="344"/>
      <c r="W19" s="345"/>
      <c r="X19" s="346"/>
      <c r="Y19" s="346"/>
      <c r="Z19" s="346"/>
      <c r="AA19" s="346"/>
      <c r="AB19" s="346"/>
      <c r="AC19" s="346"/>
      <c r="AD19" s="346"/>
      <c r="AE19" s="347"/>
      <c r="AF19" s="346"/>
      <c r="AG19" s="346"/>
      <c r="AH19" s="346"/>
      <c r="AI19" s="380"/>
      <c r="AJ19" s="381"/>
      <c r="AK19" s="382"/>
      <c r="AL19" s="382"/>
      <c r="AM19" s="382"/>
      <c r="AN19" s="383"/>
      <c r="AO19" s="392"/>
      <c r="AP19" s="393"/>
      <c r="AQ19" s="393"/>
      <c r="AR19" s="393"/>
      <c r="AS19" s="393"/>
      <c r="AT19" s="393"/>
      <c r="AU19" s="393"/>
      <c r="AV19" s="393"/>
      <c r="AW19" s="393"/>
      <c r="AX19" s="393"/>
      <c r="AY19" s="393"/>
      <c r="AZ19" s="393"/>
      <c r="BA19" s="393"/>
      <c r="BB19" s="393"/>
      <c r="BC19" s="393"/>
      <c r="BD19" s="393"/>
      <c r="BE19" s="393"/>
      <c r="BF19" s="393"/>
      <c r="BG19" s="394"/>
      <c r="BH19" s="28">
        <f t="shared" si="2"/>
      </c>
      <c r="BI19" s="28">
        <f>IF(ISERROR(VLOOKUP(BH19,'単価設定'!$G$3:$K$7,2,FALSE)),"",VLOOKUP(BH19,'単価設定'!$G$3:$K$7,2,FALSE))</f>
      </c>
      <c r="BJ19" s="26">
        <f>IF(BI19&lt;&gt;"",IF(COUNTIF(BI$12:BI19,BI19)=1,ROW(),""),"")</f>
      </c>
      <c r="BK19" s="26">
        <f t="shared" si="0"/>
      </c>
      <c r="EO19" s="28">
        <f t="shared" si="3"/>
        <v>0</v>
      </c>
    </row>
    <row r="20" spans="1:145" ht="18" customHeight="1">
      <c r="A20" s="375"/>
      <c r="B20" s="376"/>
      <c r="C20" s="376"/>
      <c r="D20" s="377">
        <f>IF(A20&lt;&gt;"",TEXT(DATE(YEAR('請求書'!$D$20),MONTH('請求書'!$D$20),$A20),"AAA"),"")</f>
      </c>
      <c r="E20" s="378"/>
      <c r="F20" s="379"/>
      <c r="G20" s="341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3">
        <f t="shared" si="1"/>
        <v>0</v>
      </c>
      <c r="T20" s="344"/>
      <c r="U20" s="344"/>
      <c r="V20" s="344"/>
      <c r="W20" s="345"/>
      <c r="X20" s="346"/>
      <c r="Y20" s="346"/>
      <c r="Z20" s="346"/>
      <c r="AA20" s="346"/>
      <c r="AB20" s="346"/>
      <c r="AC20" s="346"/>
      <c r="AD20" s="346"/>
      <c r="AE20" s="347"/>
      <c r="AF20" s="346"/>
      <c r="AG20" s="346"/>
      <c r="AH20" s="346"/>
      <c r="AI20" s="380"/>
      <c r="AJ20" s="381"/>
      <c r="AK20" s="382"/>
      <c r="AL20" s="382"/>
      <c r="AM20" s="382"/>
      <c r="AN20" s="383"/>
      <c r="AO20" s="392"/>
      <c r="AP20" s="393"/>
      <c r="AQ20" s="393"/>
      <c r="AR20" s="393"/>
      <c r="AS20" s="393"/>
      <c r="AT20" s="393"/>
      <c r="AU20" s="393"/>
      <c r="AV20" s="393"/>
      <c r="AW20" s="393"/>
      <c r="AX20" s="393"/>
      <c r="AY20" s="393"/>
      <c r="AZ20" s="393"/>
      <c r="BA20" s="393"/>
      <c r="BB20" s="393"/>
      <c r="BC20" s="393"/>
      <c r="BD20" s="393"/>
      <c r="BE20" s="393"/>
      <c r="BF20" s="393"/>
      <c r="BG20" s="394"/>
      <c r="BH20" s="28">
        <f t="shared" si="2"/>
      </c>
      <c r="BI20" s="28">
        <f>IF(ISERROR(VLOOKUP(BH20,'単価設定'!$G$3:$K$7,2,FALSE)),"",VLOOKUP(BH20,'単価設定'!$G$3:$K$7,2,FALSE))</f>
      </c>
      <c r="BJ20" s="26">
        <f>IF(BI20&lt;&gt;"",IF(COUNTIF(BI$12:BI20,BI20)=1,ROW(),""),"")</f>
      </c>
      <c r="BK20" s="26">
        <f t="shared" si="0"/>
      </c>
      <c r="BN20" s="58"/>
      <c r="BO20" s="436" t="s">
        <v>66</v>
      </c>
      <c r="BP20" s="437"/>
      <c r="BQ20" s="438"/>
      <c r="BR20" s="419" t="s">
        <v>67</v>
      </c>
      <c r="BS20" s="420"/>
      <c r="BT20" s="420"/>
      <c r="BU20" s="420"/>
      <c r="BV20" s="420"/>
      <c r="BW20" s="420"/>
      <c r="BX20" s="420"/>
      <c r="BY20" s="420"/>
      <c r="BZ20" s="420"/>
      <c r="CA20" s="420"/>
      <c r="CB20" s="420"/>
      <c r="CC20" s="420"/>
      <c r="CD20" s="420"/>
      <c r="CE20" s="420"/>
      <c r="CF20" s="420"/>
      <c r="CG20" s="420"/>
      <c r="CH20" s="421"/>
      <c r="CI20" s="415" t="s">
        <v>68</v>
      </c>
      <c r="CJ20" s="416"/>
      <c r="CK20" s="416"/>
      <c r="CL20" s="416"/>
      <c r="CM20" s="416"/>
      <c r="CN20" s="416"/>
      <c r="CO20" s="416"/>
      <c r="CP20" s="416"/>
      <c r="CQ20" s="416"/>
      <c r="CR20" s="416"/>
      <c r="CS20" s="416"/>
      <c r="CT20" s="416"/>
      <c r="CU20" s="417"/>
      <c r="CV20" s="418"/>
      <c r="CW20" s="415" t="s">
        <v>69</v>
      </c>
      <c r="CX20" s="416"/>
      <c r="CY20" s="416"/>
      <c r="CZ20" s="416"/>
      <c r="DA20" s="416"/>
      <c r="DB20" s="416"/>
      <c r="DC20" s="416"/>
      <c r="DD20" s="416"/>
      <c r="DE20" s="416"/>
      <c r="DF20" s="422"/>
      <c r="DG20" s="423" t="s">
        <v>70</v>
      </c>
      <c r="DH20" s="424"/>
      <c r="DI20" s="424"/>
      <c r="DJ20" s="425"/>
      <c r="DK20" s="426" t="s">
        <v>71</v>
      </c>
      <c r="DL20" s="427"/>
      <c r="DM20" s="427"/>
      <c r="DN20" s="427"/>
      <c r="DO20" s="427"/>
      <c r="DP20" s="427"/>
      <c r="DQ20" s="427"/>
      <c r="DR20" s="427"/>
      <c r="DS20" s="427"/>
      <c r="DT20" s="427"/>
      <c r="DU20" s="427"/>
      <c r="DV20" s="428"/>
      <c r="DW20" s="429" t="s">
        <v>72</v>
      </c>
      <c r="DX20" s="430"/>
      <c r="DY20" s="430"/>
      <c r="DZ20" s="430"/>
      <c r="EA20" s="430"/>
      <c r="EB20" s="430"/>
      <c r="EC20" s="430"/>
      <c r="ED20" s="430"/>
      <c r="EE20" s="430"/>
      <c r="EF20" s="430"/>
      <c r="EG20" s="431"/>
      <c r="EH20" s="432"/>
      <c r="EI20" s="433" t="s">
        <v>24</v>
      </c>
      <c r="EJ20" s="434"/>
      <c r="EK20" s="434"/>
      <c r="EL20" s="435"/>
      <c r="EO20" s="28">
        <f t="shared" si="3"/>
        <v>0</v>
      </c>
    </row>
    <row r="21" spans="1:145" ht="18" customHeight="1">
      <c r="A21" s="375"/>
      <c r="B21" s="376"/>
      <c r="C21" s="376"/>
      <c r="D21" s="377">
        <f>IF(A21&lt;&gt;"",TEXT(DATE(YEAR('請求書'!$D$20),MONTH('請求書'!$D$20),$A21),"AAA"),"")</f>
      </c>
      <c r="E21" s="378"/>
      <c r="F21" s="379"/>
      <c r="G21" s="341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3">
        <f t="shared" si="1"/>
        <v>0</v>
      </c>
      <c r="T21" s="344"/>
      <c r="U21" s="344"/>
      <c r="V21" s="344"/>
      <c r="W21" s="345"/>
      <c r="X21" s="346"/>
      <c r="Y21" s="346"/>
      <c r="Z21" s="346"/>
      <c r="AA21" s="346"/>
      <c r="AB21" s="346"/>
      <c r="AC21" s="346"/>
      <c r="AD21" s="346"/>
      <c r="AE21" s="347"/>
      <c r="AF21" s="346"/>
      <c r="AG21" s="346"/>
      <c r="AH21" s="346"/>
      <c r="AI21" s="380"/>
      <c r="AJ21" s="381"/>
      <c r="AK21" s="382"/>
      <c r="AL21" s="382"/>
      <c r="AM21" s="382"/>
      <c r="AN21" s="383"/>
      <c r="AO21" s="392"/>
      <c r="AP21" s="393"/>
      <c r="AQ21" s="393"/>
      <c r="AR21" s="393"/>
      <c r="AS21" s="393"/>
      <c r="AT21" s="393"/>
      <c r="AU21" s="393"/>
      <c r="AV21" s="393"/>
      <c r="AW21" s="393"/>
      <c r="AX21" s="393"/>
      <c r="AY21" s="393"/>
      <c r="AZ21" s="393"/>
      <c r="BA21" s="393"/>
      <c r="BB21" s="393"/>
      <c r="BC21" s="393"/>
      <c r="BD21" s="393"/>
      <c r="BE21" s="393"/>
      <c r="BF21" s="393"/>
      <c r="BG21" s="394"/>
      <c r="BH21" s="28">
        <f t="shared" si="2"/>
      </c>
      <c r="BI21" s="28">
        <f>IF(ISERROR(VLOOKUP(BH21,'単価設定'!$G$3:$K$7,2,FALSE)),"",VLOOKUP(BH21,'単価設定'!$G$3:$K$7,2,FALSE))</f>
      </c>
      <c r="BJ21" s="26">
        <f>IF(BI21&lt;&gt;"",IF(COUNTIF(BI$12:BI21,BI21)=1,ROW(),""),"")</f>
      </c>
      <c r="BK21" s="26">
        <f t="shared" si="0"/>
      </c>
      <c r="BN21" s="56"/>
      <c r="BO21" s="439"/>
      <c r="BP21" s="440"/>
      <c r="BQ21" s="441"/>
      <c r="BR21" s="448">
        <f>IF(ISERROR(VLOOKUP(CI21,'単価設定'!$H$3:$K$7,2,FALSE)),"",VLOOKUP(CI21,'単価設定'!$H$3:$K$7,2,FALSE))</f>
      </c>
      <c r="BS21" s="449"/>
      <c r="BT21" s="449"/>
      <c r="BU21" s="449"/>
      <c r="BV21" s="449"/>
      <c r="BW21" s="449"/>
      <c r="BX21" s="449"/>
      <c r="BY21" s="449"/>
      <c r="BZ21" s="449"/>
      <c r="CA21" s="449"/>
      <c r="CB21" s="449"/>
      <c r="CC21" s="449"/>
      <c r="CD21" s="449"/>
      <c r="CE21" s="449"/>
      <c r="CF21" s="449"/>
      <c r="CG21" s="449"/>
      <c r="CH21" s="450"/>
      <c r="CI21" s="451">
        <f aca="true" t="shared" si="4" ref="CI21:CI31">TEXT(IF(ISERROR(SMALL(BK$1:BK$65536,ROW(A1))),"",SMALL(BK$1:BK$65536,ROW(A1))),"000000")</f>
      </c>
      <c r="CJ21" s="452"/>
      <c r="CK21" s="452"/>
      <c r="CL21" s="452"/>
      <c r="CM21" s="452"/>
      <c r="CN21" s="452"/>
      <c r="CO21" s="452"/>
      <c r="CP21" s="452"/>
      <c r="CQ21" s="452"/>
      <c r="CR21" s="452"/>
      <c r="CS21" s="452"/>
      <c r="CT21" s="452"/>
      <c r="CU21" s="452"/>
      <c r="CV21" s="453"/>
      <c r="CW21" s="454">
        <f>IF(ISERROR(VLOOKUP(CI21,'単価設定'!$H$3:$K$7,4,FALSE)),"",VLOOKUP(CI21,'単価設定'!$H$3:$K$7,4,FALSE))</f>
      </c>
      <c r="CX21" s="455"/>
      <c r="CY21" s="455"/>
      <c r="CZ21" s="455"/>
      <c r="DA21" s="455"/>
      <c r="DB21" s="455"/>
      <c r="DC21" s="455"/>
      <c r="DD21" s="455"/>
      <c r="DE21" s="455"/>
      <c r="DF21" s="456"/>
      <c r="DG21" s="457">
        <f aca="true" t="shared" si="5" ref="DG21:DG31">IF(CI21&lt;&gt;"",COUNTIF(BI$1:BI$65536,CI21),"")</f>
      </c>
      <c r="DH21" s="458"/>
      <c r="DI21" s="458"/>
      <c r="DJ21" s="459"/>
      <c r="DK21" s="460">
        <f aca="true" t="shared" si="6" ref="DK21:DK35">IF(CI21="","",CW21*DG21)</f>
      </c>
      <c r="DL21" s="461"/>
      <c r="DM21" s="461"/>
      <c r="DN21" s="461"/>
      <c r="DO21" s="461"/>
      <c r="DP21" s="461"/>
      <c r="DQ21" s="461"/>
      <c r="DR21" s="461"/>
      <c r="DS21" s="461"/>
      <c r="DT21" s="461"/>
      <c r="DU21" s="461"/>
      <c r="DV21" s="462"/>
      <c r="DW21" s="460">
        <f aca="true" t="shared" si="7" ref="DW21:DW34">IF(CI21="","",DK21*0.1)</f>
      </c>
      <c r="DX21" s="461"/>
      <c r="DY21" s="461"/>
      <c r="DZ21" s="461"/>
      <c r="EA21" s="461"/>
      <c r="EB21" s="461"/>
      <c r="EC21" s="461"/>
      <c r="ED21" s="461"/>
      <c r="EE21" s="461"/>
      <c r="EF21" s="461"/>
      <c r="EG21" s="461"/>
      <c r="EH21" s="462"/>
      <c r="EI21" s="445"/>
      <c r="EJ21" s="274"/>
      <c r="EK21" s="446"/>
      <c r="EL21" s="447"/>
      <c r="EN21" s="21">
        <f>IF(ISERROR(VLOOKUP(CI21,'単価設定'!$H$3:$L$7,5,FALSE)),"",VLOOKUP(CI21,'単価設定'!$H$3:$L$7,5,FALSE)*DG21)</f>
      </c>
      <c r="EO21" s="28">
        <f t="shared" si="3"/>
        <v>0</v>
      </c>
    </row>
    <row r="22" spans="1:145" ht="18" customHeight="1">
      <c r="A22" s="375"/>
      <c r="B22" s="376"/>
      <c r="C22" s="376"/>
      <c r="D22" s="377">
        <f>IF(A22&lt;&gt;"",TEXT(DATE(YEAR('請求書'!$D$20),MONTH('請求書'!$D$20),$A22),"AAA"),"")</f>
      </c>
      <c r="E22" s="378"/>
      <c r="F22" s="379"/>
      <c r="G22" s="341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3">
        <f t="shared" si="1"/>
        <v>0</v>
      </c>
      <c r="T22" s="344"/>
      <c r="U22" s="344"/>
      <c r="V22" s="344"/>
      <c r="W22" s="345"/>
      <c r="X22" s="346"/>
      <c r="Y22" s="346"/>
      <c r="Z22" s="346"/>
      <c r="AA22" s="346"/>
      <c r="AB22" s="346"/>
      <c r="AC22" s="346"/>
      <c r="AD22" s="346"/>
      <c r="AE22" s="347"/>
      <c r="AF22" s="346"/>
      <c r="AG22" s="346"/>
      <c r="AH22" s="346"/>
      <c r="AI22" s="380"/>
      <c r="AJ22" s="381"/>
      <c r="AK22" s="382"/>
      <c r="AL22" s="382"/>
      <c r="AM22" s="382"/>
      <c r="AN22" s="383"/>
      <c r="AO22" s="392"/>
      <c r="AP22" s="393"/>
      <c r="AQ22" s="393"/>
      <c r="AR22" s="393"/>
      <c r="AS22" s="393"/>
      <c r="AT22" s="393"/>
      <c r="AU22" s="393"/>
      <c r="AV22" s="393"/>
      <c r="AW22" s="393"/>
      <c r="AX22" s="393"/>
      <c r="AY22" s="393"/>
      <c r="AZ22" s="393"/>
      <c r="BA22" s="393"/>
      <c r="BB22" s="393"/>
      <c r="BC22" s="393"/>
      <c r="BD22" s="393"/>
      <c r="BE22" s="393"/>
      <c r="BF22" s="393"/>
      <c r="BG22" s="394"/>
      <c r="BH22" s="28">
        <f t="shared" si="2"/>
      </c>
      <c r="BI22" s="28">
        <f>IF(ISERROR(VLOOKUP(BH22,'単価設定'!$G$3:$K$7,2,FALSE)),"",VLOOKUP(BH22,'単価設定'!$G$3:$K$7,2,FALSE))</f>
      </c>
      <c r="BJ22" s="26">
        <f>IF(BI22&lt;&gt;"",IF(COUNTIF(BI$12:BI22,BI22)=1,ROW(),""),"")</f>
      </c>
      <c r="BK22" s="26">
        <f t="shared" si="0"/>
      </c>
      <c r="BO22" s="439"/>
      <c r="BP22" s="440"/>
      <c r="BQ22" s="441"/>
      <c r="BR22" s="448">
        <f>IF(ISERROR(VLOOKUP(CI22,'単価設定'!$H$3:$K$7,2,FALSE)),"",VLOOKUP(CI22,'単価設定'!$H$3:$K$7,2,FALSE))</f>
      </c>
      <c r="BS22" s="449"/>
      <c r="BT22" s="449"/>
      <c r="BU22" s="449"/>
      <c r="BV22" s="449"/>
      <c r="BW22" s="449"/>
      <c r="BX22" s="449"/>
      <c r="BY22" s="449"/>
      <c r="BZ22" s="449"/>
      <c r="CA22" s="449"/>
      <c r="CB22" s="449"/>
      <c r="CC22" s="449"/>
      <c r="CD22" s="449"/>
      <c r="CE22" s="449"/>
      <c r="CF22" s="449"/>
      <c r="CG22" s="449"/>
      <c r="CH22" s="450"/>
      <c r="CI22" s="451">
        <f t="shared" si="4"/>
      </c>
      <c r="CJ22" s="452"/>
      <c r="CK22" s="452"/>
      <c r="CL22" s="452"/>
      <c r="CM22" s="452"/>
      <c r="CN22" s="452"/>
      <c r="CO22" s="452"/>
      <c r="CP22" s="452"/>
      <c r="CQ22" s="452"/>
      <c r="CR22" s="452"/>
      <c r="CS22" s="452"/>
      <c r="CT22" s="452"/>
      <c r="CU22" s="452"/>
      <c r="CV22" s="453"/>
      <c r="CW22" s="454">
        <f>IF(ISERROR(VLOOKUP(CI22,'単価設定'!$H$3:$K$7,4,FALSE)),"",VLOOKUP(CI22,'単価設定'!$H$3:$K$7,4,FALSE))</f>
      </c>
      <c r="CX22" s="455"/>
      <c r="CY22" s="455"/>
      <c r="CZ22" s="455"/>
      <c r="DA22" s="455"/>
      <c r="DB22" s="455"/>
      <c r="DC22" s="455"/>
      <c r="DD22" s="455"/>
      <c r="DE22" s="455"/>
      <c r="DF22" s="456"/>
      <c r="DG22" s="457">
        <f t="shared" si="5"/>
      </c>
      <c r="DH22" s="458"/>
      <c r="DI22" s="458"/>
      <c r="DJ22" s="459"/>
      <c r="DK22" s="460">
        <f t="shared" si="6"/>
      </c>
      <c r="DL22" s="461"/>
      <c r="DM22" s="461"/>
      <c r="DN22" s="461"/>
      <c r="DO22" s="461"/>
      <c r="DP22" s="461"/>
      <c r="DQ22" s="461"/>
      <c r="DR22" s="461"/>
      <c r="DS22" s="461"/>
      <c r="DT22" s="461"/>
      <c r="DU22" s="461"/>
      <c r="DV22" s="462"/>
      <c r="DW22" s="460">
        <f t="shared" si="7"/>
      </c>
      <c r="DX22" s="461"/>
      <c r="DY22" s="461"/>
      <c r="DZ22" s="461"/>
      <c r="EA22" s="461"/>
      <c r="EB22" s="461"/>
      <c r="EC22" s="461"/>
      <c r="ED22" s="461"/>
      <c r="EE22" s="461"/>
      <c r="EF22" s="461"/>
      <c r="EG22" s="461"/>
      <c r="EH22" s="462"/>
      <c r="EI22" s="445"/>
      <c r="EJ22" s="274"/>
      <c r="EK22" s="446"/>
      <c r="EL22" s="447"/>
      <c r="EN22" s="21">
        <f>IF(ISERROR(VLOOKUP(CI22,'単価設定'!$H$3:$L$7,5,FALSE)),"",VLOOKUP(CI22,'単価設定'!$H$3:$L$7,5,FALSE)*DG22)</f>
      </c>
      <c r="EO22" s="28">
        <f t="shared" si="3"/>
        <v>0</v>
      </c>
    </row>
    <row r="23" spans="1:145" ht="18" customHeight="1">
      <c r="A23" s="375"/>
      <c r="B23" s="376"/>
      <c r="C23" s="376"/>
      <c r="D23" s="377">
        <f>IF(A23&lt;&gt;"",TEXT(DATE(YEAR('請求書'!$D$20),MONTH('請求書'!$D$20),$A23),"AAA"),"")</f>
      </c>
      <c r="E23" s="378"/>
      <c r="F23" s="379"/>
      <c r="G23" s="341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3">
        <f t="shared" si="1"/>
        <v>0</v>
      </c>
      <c r="T23" s="344"/>
      <c r="U23" s="344"/>
      <c r="V23" s="344"/>
      <c r="W23" s="345"/>
      <c r="X23" s="346"/>
      <c r="Y23" s="346"/>
      <c r="Z23" s="346"/>
      <c r="AA23" s="346"/>
      <c r="AB23" s="346"/>
      <c r="AC23" s="346"/>
      <c r="AD23" s="346"/>
      <c r="AE23" s="347"/>
      <c r="AF23" s="346"/>
      <c r="AG23" s="346"/>
      <c r="AH23" s="346"/>
      <c r="AI23" s="380"/>
      <c r="AJ23" s="381"/>
      <c r="AK23" s="382"/>
      <c r="AL23" s="382"/>
      <c r="AM23" s="382"/>
      <c r="AN23" s="383"/>
      <c r="AO23" s="392"/>
      <c r="AP23" s="393"/>
      <c r="AQ23" s="393"/>
      <c r="AR23" s="393"/>
      <c r="AS23" s="393"/>
      <c r="AT23" s="393"/>
      <c r="AU23" s="393"/>
      <c r="AV23" s="393"/>
      <c r="AW23" s="393"/>
      <c r="AX23" s="393"/>
      <c r="AY23" s="393"/>
      <c r="AZ23" s="393"/>
      <c r="BA23" s="393"/>
      <c r="BB23" s="393"/>
      <c r="BC23" s="393"/>
      <c r="BD23" s="393"/>
      <c r="BE23" s="393"/>
      <c r="BF23" s="393"/>
      <c r="BG23" s="394"/>
      <c r="BH23" s="28">
        <f t="shared" si="2"/>
      </c>
      <c r="BI23" s="28">
        <f>IF(ISERROR(VLOOKUP(BH23,'単価設定'!$G$3:$K$7,2,FALSE)),"",VLOOKUP(BH23,'単価設定'!$G$3:$K$7,2,FALSE))</f>
      </c>
      <c r="BJ23" s="26">
        <f>IF(BI23&lt;&gt;"",IF(COUNTIF(BI$12:BI23,BI23)=1,ROW(),""),"")</f>
      </c>
      <c r="BK23" s="26">
        <f t="shared" si="0"/>
      </c>
      <c r="BO23" s="439"/>
      <c r="BP23" s="440"/>
      <c r="BQ23" s="441"/>
      <c r="BR23" s="448">
        <f>IF(ISERROR(VLOOKUP(CI23,'単価設定'!$H$3:$K$7,2,FALSE)),"",VLOOKUP(CI23,'単価設定'!$H$3:$K$7,2,FALSE))</f>
      </c>
      <c r="BS23" s="449"/>
      <c r="BT23" s="449"/>
      <c r="BU23" s="449"/>
      <c r="BV23" s="449"/>
      <c r="BW23" s="449"/>
      <c r="BX23" s="449"/>
      <c r="BY23" s="449"/>
      <c r="BZ23" s="449"/>
      <c r="CA23" s="449"/>
      <c r="CB23" s="449"/>
      <c r="CC23" s="449"/>
      <c r="CD23" s="449"/>
      <c r="CE23" s="449"/>
      <c r="CF23" s="449"/>
      <c r="CG23" s="449"/>
      <c r="CH23" s="450"/>
      <c r="CI23" s="451">
        <f t="shared" si="4"/>
      </c>
      <c r="CJ23" s="452"/>
      <c r="CK23" s="452"/>
      <c r="CL23" s="452"/>
      <c r="CM23" s="452"/>
      <c r="CN23" s="452"/>
      <c r="CO23" s="452"/>
      <c r="CP23" s="452"/>
      <c r="CQ23" s="452"/>
      <c r="CR23" s="452"/>
      <c r="CS23" s="452"/>
      <c r="CT23" s="452"/>
      <c r="CU23" s="452"/>
      <c r="CV23" s="453"/>
      <c r="CW23" s="454">
        <f>IF(ISERROR(VLOOKUP(CI23,'単価設定'!$H$3:$K$7,4,FALSE)),"",VLOOKUP(CI23,'単価設定'!$H$3:$K$7,4,FALSE))</f>
      </c>
      <c r="CX23" s="455"/>
      <c r="CY23" s="455"/>
      <c r="CZ23" s="455"/>
      <c r="DA23" s="455"/>
      <c r="DB23" s="455"/>
      <c r="DC23" s="455"/>
      <c r="DD23" s="455"/>
      <c r="DE23" s="455"/>
      <c r="DF23" s="456"/>
      <c r="DG23" s="457">
        <f t="shared" si="5"/>
      </c>
      <c r="DH23" s="458"/>
      <c r="DI23" s="458"/>
      <c r="DJ23" s="459"/>
      <c r="DK23" s="460">
        <f t="shared" si="6"/>
      </c>
      <c r="DL23" s="461"/>
      <c r="DM23" s="461"/>
      <c r="DN23" s="461"/>
      <c r="DO23" s="461"/>
      <c r="DP23" s="461"/>
      <c r="DQ23" s="461"/>
      <c r="DR23" s="461"/>
      <c r="DS23" s="461"/>
      <c r="DT23" s="461"/>
      <c r="DU23" s="461"/>
      <c r="DV23" s="462"/>
      <c r="DW23" s="460">
        <f t="shared" si="7"/>
      </c>
      <c r="DX23" s="461"/>
      <c r="DY23" s="461"/>
      <c r="DZ23" s="461"/>
      <c r="EA23" s="461"/>
      <c r="EB23" s="461"/>
      <c r="EC23" s="461"/>
      <c r="ED23" s="461"/>
      <c r="EE23" s="461"/>
      <c r="EF23" s="461"/>
      <c r="EG23" s="461"/>
      <c r="EH23" s="462"/>
      <c r="EI23" s="445"/>
      <c r="EJ23" s="274"/>
      <c r="EK23" s="446"/>
      <c r="EL23" s="447"/>
      <c r="EN23" s="21">
        <f>IF(ISERROR(VLOOKUP(CI23,'単価設定'!$H$3:$L$7,5,FALSE)),"",VLOOKUP(CI23,'単価設定'!$H$3:$L$7,5,FALSE)*DG23)</f>
      </c>
      <c r="EO23" s="28">
        <f t="shared" si="3"/>
        <v>0</v>
      </c>
    </row>
    <row r="24" spans="1:145" ht="18" customHeight="1">
      <c r="A24" s="375"/>
      <c r="B24" s="376"/>
      <c r="C24" s="376"/>
      <c r="D24" s="377">
        <f>IF(A24&lt;&gt;"",TEXT(DATE(YEAR('請求書'!$D$20),MONTH('請求書'!$D$20),$A24),"AAA"),"")</f>
      </c>
      <c r="E24" s="378"/>
      <c r="F24" s="379"/>
      <c r="G24" s="341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3">
        <f t="shared" si="1"/>
        <v>0</v>
      </c>
      <c r="T24" s="344"/>
      <c r="U24" s="344"/>
      <c r="V24" s="344"/>
      <c r="W24" s="345"/>
      <c r="X24" s="346"/>
      <c r="Y24" s="346"/>
      <c r="Z24" s="346"/>
      <c r="AA24" s="346"/>
      <c r="AB24" s="346"/>
      <c r="AC24" s="346"/>
      <c r="AD24" s="346"/>
      <c r="AE24" s="347"/>
      <c r="AF24" s="346"/>
      <c r="AG24" s="346"/>
      <c r="AH24" s="346"/>
      <c r="AI24" s="380"/>
      <c r="AJ24" s="381"/>
      <c r="AK24" s="382"/>
      <c r="AL24" s="382"/>
      <c r="AM24" s="382"/>
      <c r="AN24" s="383"/>
      <c r="AO24" s="392"/>
      <c r="AP24" s="393"/>
      <c r="AQ24" s="393"/>
      <c r="AR24" s="393"/>
      <c r="AS24" s="393"/>
      <c r="AT24" s="393"/>
      <c r="AU24" s="393"/>
      <c r="AV24" s="393"/>
      <c r="AW24" s="393"/>
      <c r="AX24" s="393"/>
      <c r="AY24" s="393"/>
      <c r="AZ24" s="393"/>
      <c r="BA24" s="393"/>
      <c r="BB24" s="393"/>
      <c r="BC24" s="393"/>
      <c r="BD24" s="393"/>
      <c r="BE24" s="393"/>
      <c r="BF24" s="393"/>
      <c r="BG24" s="394"/>
      <c r="BH24" s="28">
        <f t="shared" si="2"/>
      </c>
      <c r="BI24" s="28">
        <f>IF(ISERROR(VLOOKUP(BH24,'単価設定'!$G$3:$K$7,2,FALSE)),"",VLOOKUP(BH24,'単価設定'!$G$3:$K$7,2,FALSE))</f>
      </c>
      <c r="BJ24" s="26">
        <f>IF(BI24&lt;&gt;"",IF(COUNTIF(BI$12:BI24,BI24)=1,ROW(),""),"")</f>
      </c>
      <c r="BK24" s="26">
        <f t="shared" si="0"/>
      </c>
      <c r="BO24" s="439"/>
      <c r="BP24" s="440"/>
      <c r="BQ24" s="441"/>
      <c r="BR24" s="448">
        <f>IF(ISERROR(VLOOKUP(CI24,'単価設定'!$H$3:$K$7,2,FALSE)),"",VLOOKUP(CI24,'単価設定'!$H$3:$K$7,2,FALSE))</f>
      </c>
      <c r="BS24" s="449"/>
      <c r="BT24" s="449"/>
      <c r="BU24" s="449"/>
      <c r="BV24" s="449"/>
      <c r="BW24" s="449"/>
      <c r="BX24" s="449"/>
      <c r="BY24" s="449"/>
      <c r="BZ24" s="449"/>
      <c r="CA24" s="449"/>
      <c r="CB24" s="449"/>
      <c r="CC24" s="449"/>
      <c r="CD24" s="449"/>
      <c r="CE24" s="449"/>
      <c r="CF24" s="449"/>
      <c r="CG24" s="449"/>
      <c r="CH24" s="450"/>
      <c r="CI24" s="451">
        <f t="shared" si="4"/>
      </c>
      <c r="CJ24" s="452"/>
      <c r="CK24" s="452"/>
      <c r="CL24" s="452"/>
      <c r="CM24" s="452"/>
      <c r="CN24" s="452"/>
      <c r="CO24" s="452"/>
      <c r="CP24" s="452"/>
      <c r="CQ24" s="452"/>
      <c r="CR24" s="452"/>
      <c r="CS24" s="452"/>
      <c r="CT24" s="452"/>
      <c r="CU24" s="452"/>
      <c r="CV24" s="453"/>
      <c r="CW24" s="454">
        <f>IF(ISERROR(VLOOKUP(CI24,'単価設定'!$H$3:$K$7,4,FALSE)),"",VLOOKUP(CI24,'単価設定'!$H$3:$K$7,4,FALSE))</f>
      </c>
      <c r="CX24" s="455"/>
      <c r="CY24" s="455"/>
      <c r="CZ24" s="455"/>
      <c r="DA24" s="455"/>
      <c r="DB24" s="455"/>
      <c r="DC24" s="455"/>
      <c r="DD24" s="455"/>
      <c r="DE24" s="455"/>
      <c r="DF24" s="456"/>
      <c r="DG24" s="457">
        <f t="shared" si="5"/>
      </c>
      <c r="DH24" s="458"/>
      <c r="DI24" s="458"/>
      <c r="DJ24" s="459"/>
      <c r="DK24" s="460">
        <f t="shared" si="6"/>
      </c>
      <c r="DL24" s="461"/>
      <c r="DM24" s="461"/>
      <c r="DN24" s="461"/>
      <c r="DO24" s="461"/>
      <c r="DP24" s="461"/>
      <c r="DQ24" s="461"/>
      <c r="DR24" s="461"/>
      <c r="DS24" s="461"/>
      <c r="DT24" s="461"/>
      <c r="DU24" s="461"/>
      <c r="DV24" s="462"/>
      <c r="DW24" s="460">
        <f t="shared" si="7"/>
      </c>
      <c r="DX24" s="461"/>
      <c r="DY24" s="461"/>
      <c r="DZ24" s="461"/>
      <c r="EA24" s="461"/>
      <c r="EB24" s="461"/>
      <c r="EC24" s="461"/>
      <c r="ED24" s="461"/>
      <c r="EE24" s="461"/>
      <c r="EF24" s="461"/>
      <c r="EG24" s="461"/>
      <c r="EH24" s="462"/>
      <c r="EI24" s="445"/>
      <c r="EJ24" s="274"/>
      <c r="EK24" s="446"/>
      <c r="EL24" s="447"/>
      <c r="EM24" s="262"/>
      <c r="EN24" s="262"/>
      <c r="EO24" s="28">
        <f t="shared" si="3"/>
        <v>0</v>
      </c>
    </row>
    <row r="25" spans="1:145" ht="18" customHeight="1">
      <c r="A25" s="375"/>
      <c r="B25" s="376"/>
      <c r="C25" s="376"/>
      <c r="D25" s="377">
        <f>IF(A25&lt;&gt;"",TEXT(DATE(YEAR('請求書'!$D$20),MONTH('請求書'!$D$20),$A25),"AAA"),"")</f>
      </c>
      <c r="E25" s="378"/>
      <c r="F25" s="379"/>
      <c r="G25" s="341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3">
        <f t="shared" si="1"/>
        <v>0</v>
      </c>
      <c r="T25" s="344"/>
      <c r="U25" s="344"/>
      <c r="V25" s="344"/>
      <c r="W25" s="345"/>
      <c r="X25" s="346"/>
      <c r="Y25" s="346"/>
      <c r="Z25" s="346"/>
      <c r="AA25" s="346"/>
      <c r="AB25" s="346"/>
      <c r="AC25" s="346"/>
      <c r="AD25" s="346"/>
      <c r="AE25" s="347"/>
      <c r="AF25" s="346"/>
      <c r="AG25" s="346"/>
      <c r="AH25" s="346"/>
      <c r="AI25" s="380"/>
      <c r="AJ25" s="381"/>
      <c r="AK25" s="382"/>
      <c r="AL25" s="382"/>
      <c r="AM25" s="382"/>
      <c r="AN25" s="383"/>
      <c r="AO25" s="392"/>
      <c r="AP25" s="393"/>
      <c r="AQ25" s="393"/>
      <c r="AR25" s="393"/>
      <c r="AS25" s="393"/>
      <c r="AT25" s="393"/>
      <c r="AU25" s="393"/>
      <c r="AV25" s="393"/>
      <c r="AW25" s="393"/>
      <c r="AX25" s="393"/>
      <c r="AY25" s="393"/>
      <c r="AZ25" s="393"/>
      <c r="BA25" s="393"/>
      <c r="BB25" s="393"/>
      <c r="BC25" s="393"/>
      <c r="BD25" s="393"/>
      <c r="BE25" s="393"/>
      <c r="BF25" s="393"/>
      <c r="BG25" s="394"/>
      <c r="BH25" s="28">
        <f t="shared" si="2"/>
      </c>
      <c r="BI25" s="28">
        <f>IF(ISERROR(VLOOKUP(BH25,'単価設定'!$G$3:$K$7,2,FALSE)),"",VLOOKUP(BH25,'単価設定'!$G$3:$K$7,2,FALSE))</f>
      </c>
      <c r="BJ25" s="26">
        <f>IF(BI25&lt;&gt;"",IF(COUNTIF(BI$12:BI25,BI25)=1,ROW(),""),"")</f>
      </c>
      <c r="BK25" s="26">
        <f t="shared" si="0"/>
      </c>
      <c r="BO25" s="439"/>
      <c r="BP25" s="440"/>
      <c r="BQ25" s="441"/>
      <c r="BR25" s="448">
        <f>IF(ISERROR(VLOOKUP(CI25,'単価設定'!$H$3:$K$7,2,FALSE)),"",VLOOKUP(CI25,'単価設定'!$H$3:$K$7,2,FALSE))</f>
      </c>
      <c r="BS25" s="449"/>
      <c r="BT25" s="449"/>
      <c r="BU25" s="449"/>
      <c r="BV25" s="449"/>
      <c r="BW25" s="449"/>
      <c r="BX25" s="449"/>
      <c r="BY25" s="449"/>
      <c r="BZ25" s="449"/>
      <c r="CA25" s="449"/>
      <c r="CB25" s="449"/>
      <c r="CC25" s="449"/>
      <c r="CD25" s="449"/>
      <c r="CE25" s="449"/>
      <c r="CF25" s="449"/>
      <c r="CG25" s="449"/>
      <c r="CH25" s="450"/>
      <c r="CI25" s="451">
        <f t="shared" si="4"/>
      </c>
      <c r="CJ25" s="452"/>
      <c r="CK25" s="452"/>
      <c r="CL25" s="452"/>
      <c r="CM25" s="452"/>
      <c r="CN25" s="452"/>
      <c r="CO25" s="452"/>
      <c r="CP25" s="452"/>
      <c r="CQ25" s="452"/>
      <c r="CR25" s="452"/>
      <c r="CS25" s="452"/>
      <c r="CT25" s="452"/>
      <c r="CU25" s="452"/>
      <c r="CV25" s="453"/>
      <c r="CW25" s="454">
        <f>IF(ISERROR(VLOOKUP(CI25,'単価設定'!$H$3:$K$7,4,FALSE)),"",VLOOKUP(CI25,'単価設定'!$H$3:$K$7,4,FALSE))</f>
      </c>
      <c r="CX25" s="455"/>
      <c r="CY25" s="455"/>
      <c r="CZ25" s="455"/>
      <c r="DA25" s="455"/>
      <c r="DB25" s="455"/>
      <c r="DC25" s="455"/>
      <c r="DD25" s="455"/>
      <c r="DE25" s="455"/>
      <c r="DF25" s="456"/>
      <c r="DG25" s="457">
        <f t="shared" si="5"/>
      </c>
      <c r="DH25" s="458"/>
      <c r="DI25" s="458"/>
      <c r="DJ25" s="459"/>
      <c r="DK25" s="460">
        <f t="shared" si="6"/>
      </c>
      <c r="DL25" s="461"/>
      <c r="DM25" s="461"/>
      <c r="DN25" s="461"/>
      <c r="DO25" s="461"/>
      <c r="DP25" s="461"/>
      <c r="DQ25" s="461"/>
      <c r="DR25" s="461"/>
      <c r="DS25" s="461"/>
      <c r="DT25" s="461"/>
      <c r="DU25" s="461"/>
      <c r="DV25" s="462"/>
      <c r="DW25" s="460">
        <f t="shared" si="7"/>
      </c>
      <c r="DX25" s="461"/>
      <c r="DY25" s="461"/>
      <c r="DZ25" s="461"/>
      <c r="EA25" s="461"/>
      <c r="EB25" s="461"/>
      <c r="EC25" s="461"/>
      <c r="ED25" s="461"/>
      <c r="EE25" s="461"/>
      <c r="EF25" s="461"/>
      <c r="EG25" s="461"/>
      <c r="EH25" s="462"/>
      <c r="EI25" s="445"/>
      <c r="EJ25" s="274"/>
      <c r="EK25" s="446"/>
      <c r="EL25" s="447"/>
      <c r="EN25" s="21">
        <f>IF(ISERROR(VLOOKUP(CI25,'単価設定'!$H$3:$L$7,5,FALSE)),"",VLOOKUP(CI25,'単価設定'!$H$3:$L$7,5,FALSE)*DG25)</f>
      </c>
      <c r="EO25" s="28">
        <f t="shared" si="3"/>
        <v>0</v>
      </c>
    </row>
    <row r="26" spans="1:145" ht="18" customHeight="1">
      <c r="A26" s="375"/>
      <c r="B26" s="376"/>
      <c r="C26" s="376"/>
      <c r="D26" s="377">
        <f>IF(A26&lt;&gt;"",TEXT(DATE(YEAR('請求書'!$D$20),MONTH('請求書'!$D$20),$A26),"AAA"),"")</f>
      </c>
      <c r="E26" s="378"/>
      <c r="F26" s="379"/>
      <c r="G26" s="341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3">
        <f t="shared" si="1"/>
        <v>0</v>
      </c>
      <c r="T26" s="344"/>
      <c r="U26" s="344"/>
      <c r="V26" s="344"/>
      <c r="W26" s="345"/>
      <c r="X26" s="346"/>
      <c r="Y26" s="346"/>
      <c r="Z26" s="346"/>
      <c r="AA26" s="346"/>
      <c r="AB26" s="346"/>
      <c r="AC26" s="346"/>
      <c r="AD26" s="346"/>
      <c r="AE26" s="347"/>
      <c r="AF26" s="346"/>
      <c r="AG26" s="346"/>
      <c r="AH26" s="346"/>
      <c r="AI26" s="380"/>
      <c r="AJ26" s="381"/>
      <c r="AK26" s="382"/>
      <c r="AL26" s="382"/>
      <c r="AM26" s="382"/>
      <c r="AN26" s="383"/>
      <c r="AO26" s="392"/>
      <c r="AP26" s="393"/>
      <c r="AQ26" s="393"/>
      <c r="AR26" s="393"/>
      <c r="AS26" s="393"/>
      <c r="AT26" s="393"/>
      <c r="AU26" s="393"/>
      <c r="AV26" s="393"/>
      <c r="AW26" s="393"/>
      <c r="AX26" s="393"/>
      <c r="AY26" s="393"/>
      <c r="AZ26" s="393"/>
      <c r="BA26" s="393"/>
      <c r="BB26" s="393"/>
      <c r="BC26" s="393"/>
      <c r="BD26" s="393"/>
      <c r="BE26" s="393"/>
      <c r="BF26" s="393"/>
      <c r="BG26" s="394"/>
      <c r="BH26" s="28">
        <f t="shared" si="2"/>
      </c>
      <c r="BI26" s="28">
        <f>IF(ISERROR(VLOOKUP(BH26,'単価設定'!$G$3:$K$7,2,FALSE)),"",VLOOKUP(BH26,'単価設定'!$G$3:$K$7,2,FALSE))</f>
      </c>
      <c r="BJ26" s="26">
        <f>IF(BI26&lt;&gt;"",IF(COUNTIF(BI$12:BI26,BI26)=1,ROW(),""),"")</f>
      </c>
      <c r="BK26" s="26">
        <f t="shared" si="0"/>
      </c>
      <c r="BO26" s="439"/>
      <c r="BP26" s="440"/>
      <c r="BQ26" s="441"/>
      <c r="BR26" s="448">
        <f>IF(ISERROR(VLOOKUP(CI26,'単価設定'!$H$3:$K$7,2,FALSE)),"",VLOOKUP(CI26,'単価設定'!$H$3:$K$7,2,FALSE))</f>
      </c>
      <c r="BS26" s="449"/>
      <c r="BT26" s="449"/>
      <c r="BU26" s="449"/>
      <c r="BV26" s="449"/>
      <c r="BW26" s="449"/>
      <c r="BX26" s="449"/>
      <c r="BY26" s="449"/>
      <c r="BZ26" s="449"/>
      <c r="CA26" s="449"/>
      <c r="CB26" s="449"/>
      <c r="CC26" s="449"/>
      <c r="CD26" s="449"/>
      <c r="CE26" s="449"/>
      <c r="CF26" s="449"/>
      <c r="CG26" s="449"/>
      <c r="CH26" s="450"/>
      <c r="CI26" s="451">
        <f t="shared" si="4"/>
      </c>
      <c r="CJ26" s="452"/>
      <c r="CK26" s="452"/>
      <c r="CL26" s="452"/>
      <c r="CM26" s="452"/>
      <c r="CN26" s="452"/>
      <c r="CO26" s="452"/>
      <c r="CP26" s="452"/>
      <c r="CQ26" s="452"/>
      <c r="CR26" s="452"/>
      <c r="CS26" s="452"/>
      <c r="CT26" s="452"/>
      <c r="CU26" s="452"/>
      <c r="CV26" s="453"/>
      <c r="CW26" s="454">
        <f>IF(ISERROR(VLOOKUP(CI26,'単価設定'!$H$3:$K$7,4,FALSE)),"",VLOOKUP(CI26,'単価設定'!$H$3:$K$7,4,FALSE))</f>
      </c>
      <c r="CX26" s="455"/>
      <c r="CY26" s="455"/>
      <c r="CZ26" s="455"/>
      <c r="DA26" s="455"/>
      <c r="DB26" s="455"/>
      <c r="DC26" s="455"/>
      <c r="DD26" s="455"/>
      <c r="DE26" s="455"/>
      <c r="DF26" s="456"/>
      <c r="DG26" s="457">
        <f t="shared" si="5"/>
      </c>
      <c r="DH26" s="458"/>
      <c r="DI26" s="458"/>
      <c r="DJ26" s="459"/>
      <c r="DK26" s="460">
        <f t="shared" si="6"/>
      </c>
      <c r="DL26" s="461"/>
      <c r="DM26" s="461"/>
      <c r="DN26" s="461"/>
      <c r="DO26" s="461"/>
      <c r="DP26" s="461"/>
      <c r="DQ26" s="461"/>
      <c r="DR26" s="461"/>
      <c r="DS26" s="461"/>
      <c r="DT26" s="461"/>
      <c r="DU26" s="461"/>
      <c r="DV26" s="462"/>
      <c r="DW26" s="460">
        <f t="shared" si="7"/>
      </c>
      <c r="DX26" s="461"/>
      <c r="DY26" s="461"/>
      <c r="DZ26" s="461"/>
      <c r="EA26" s="461"/>
      <c r="EB26" s="461"/>
      <c r="EC26" s="461"/>
      <c r="ED26" s="461"/>
      <c r="EE26" s="461"/>
      <c r="EF26" s="461"/>
      <c r="EG26" s="461"/>
      <c r="EH26" s="462"/>
      <c r="EI26" s="445"/>
      <c r="EJ26" s="274"/>
      <c r="EK26" s="446"/>
      <c r="EL26" s="447"/>
      <c r="EN26" s="21">
        <f>IF(ISERROR(VLOOKUP(CI26,'単価設定'!$H$3:$L$7,5,FALSE)),"",VLOOKUP(CI26,'単価設定'!$H$3:$L$7,5,FALSE)*DG26)</f>
      </c>
      <c r="EO26" s="28">
        <f t="shared" si="3"/>
        <v>0</v>
      </c>
    </row>
    <row r="27" spans="1:145" ht="18" customHeight="1">
      <c r="A27" s="375"/>
      <c r="B27" s="376"/>
      <c r="C27" s="376"/>
      <c r="D27" s="377">
        <f>IF(A27&lt;&gt;"",TEXT(DATE(YEAR('請求書'!$D$20),MONTH('請求書'!$D$20),$A27),"AAA"),"")</f>
      </c>
      <c r="E27" s="378"/>
      <c r="F27" s="379"/>
      <c r="G27" s="341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3">
        <f t="shared" si="1"/>
        <v>0</v>
      </c>
      <c r="T27" s="344"/>
      <c r="U27" s="344"/>
      <c r="V27" s="344"/>
      <c r="W27" s="345"/>
      <c r="X27" s="346"/>
      <c r="Y27" s="346"/>
      <c r="Z27" s="346"/>
      <c r="AA27" s="346"/>
      <c r="AB27" s="346"/>
      <c r="AC27" s="346"/>
      <c r="AD27" s="346"/>
      <c r="AE27" s="347"/>
      <c r="AF27" s="346"/>
      <c r="AG27" s="346"/>
      <c r="AH27" s="346"/>
      <c r="AI27" s="380"/>
      <c r="AJ27" s="381"/>
      <c r="AK27" s="382"/>
      <c r="AL27" s="382"/>
      <c r="AM27" s="382"/>
      <c r="AN27" s="383"/>
      <c r="AO27" s="392"/>
      <c r="AP27" s="393"/>
      <c r="AQ27" s="393"/>
      <c r="AR27" s="393"/>
      <c r="AS27" s="393"/>
      <c r="AT27" s="393"/>
      <c r="AU27" s="393"/>
      <c r="AV27" s="393"/>
      <c r="AW27" s="393"/>
      <c r="AX27" s="393"/>
      <c r="AY27" s="393"/>
      <c r="AZ27" s="393"/>
      <c r="BA27" s="393"/>
      <c r="BB27" s="393"/>
      <c r="BC27" s="393"/>
      <c r="BD27" s="393"/>
      <c r="BE27" s="393"/>
      <c r="BF27" s="393"/>
      <c r="BG27" s="394"/>
      <c r="BH27" s="28">
        <f t="shared" si="2"/>
      </c>
      <c r="BI27" s="28">
        <f>IF(ISERROR(VLOOKUP(BH27,'単価設定'!$G$3:$K$7,2,FALSE)),"",VLOOKUP(BH27,'単価設定'!$G$3:$K$7,2,FALSE))</f>
      </c>
      <c r="BJ27" s="26">
        <f>IF(BI27&lt;&gt;"",IF(COUNTIF(BI$12:BI27,BI27)=1,ROW(),""),"")</f>
      </c>
      <c r="BK27" s="26">
        <f t="shared" si="0"/>
      </c>
      <c r="BO27" s="439"/>
      <c r="BP27" s="440"/>
      <c r="BQ27" s="441"/>
      <c r="BR27" s="448">
        <f>IF(ISERROR(VLOOKUP(CI27,'単価設定'!$H$3:$K$7,2,FALSE)),"",VLOOKUP(CI27,'単価設定'!$H$3:$K$7,2,FALSE))</f>
      </c>
      <c r="BS27" s="449"/>
      <c r="BT27" s="449"/>
      <c r="BU27" s="449"/>
      <c r="BV27" s="449"/>
      <c r="BW27" s="449"/>
      <c r="BX27" s="449"/>
      <c r="BY27" s="449"/>
      <c r="BZ27" s="449"/>
      <c r="CA27" s="449"/>
      <c r="CB27" s="449"/>
      <c r="CC27" s="449"/>
      <c r="CD27" s="449"/>
      <c r="CE27" s="449"/>
      <c r="CF27" s="449"/>
      <c r="CG27" s="449"/>
      <c r="CH27" s="450"/>
      <c r="CI27" s="451">
        <f t="shared" si="4"/>
      </c>
      <c r="CJ27" s="452"/>
      <c r="CK27" s="452"/>
      <c r="CL27" s="452"/>
      <c r="CM27" s="452"/>
      <c r="CN27" s="452"/>
      <c r="CO27" s="452"/>
      <c r="CP27" s="452"/>
      <c r="CQ27" s="452"/>
      <c r="CR27" s="452"/>
      <c r="CS27" s="452"/>
      <c r="CT27" s="452"/>
      <c r="CU27" s="452"/>
      <c r="CV27" s="453"/>
      <c r="CW27" s="454">
        <f>IF(ISERROR(VLOOKUP(CI27,'単価設定'!$H$3:$K$7,4,FALSE)),"",VLOOKUP(CI27,'単価設定'!$H$3:$K$7,4,FALSE))</f>
      </c>
      <c r="CX27" s="455"/>
      <c r="CY27" s="455"/>
      <c r="CZ27" s="455"/>
      <c r="DA27" s="455"/>
      <c r="DB27" s="455"/>
      <c r="DC27" s="455"/>
      <c r="DD27" s="455"/>
      <c r="DE27" s="455"/>
      <c r="DF27" s="456"/>
      <c r="DG27" s="457">
        <f t="shared" si="5"/>
      </c>
      <c r="DH27" s="458"/>
      <c r="DI27" s="458"/>
      <c r="DJ27" s="459"/>
      <c r="DK27" s="460">
        <f t="shared" si="6"/>
      </c>
      <c r="DL27" s="461"/>
      <c r="DM27" s="461"/>
      <c r="DN27" s="461"/>
      <c r="DO27" s="461"/>
      <c r="DP27" s="461"/>
      <c r="DQ27" s="461"/>
      <c r="DR27" s="461"/>
      <c r="DS27" s="461"/>
      <c r="DT27" s="461"/>
      <c r="DU27" s="461"/>
      <c r="DV27" s="462"/>
      <c r="DW27" s="460">
        <f t="shared" si="7"/>
      </c>
      <c r="DX27" s="461"/>
      <c r="DY27" s="461"/>
      <c r="DZ27" s="461"/>
      <c r="EA27" s="461"/>
      <c r="EB27" s="461"/>
      <c r="EC27" s="461"/>
      <c r="ED27" s="461"/>
      <c r="EE27" s="461"/>
      <c r="EF27" s="461"/>
      <c r="EG27" s="461"/>
      <c r="EH27" s="462"/>
      <c r="EI27" s="445"/>
      <c r="EJ27" s="274"/>
      <c r="EK27" s="446"/>
      <c r="EL27" s="447"/>
      <c r="EN27" s="21">
        <f>IF(ISERROR(VLOOKUP(CI27,'単価設定'!$H$3:$L$7,5,FALSE)),"",VLOOKUP(CI27,'単価設定'!$H$3:$L$7,5,FALSE)*DG27)</f>
      </c>
      <c r="EO27" s="28">
        <f t="shared" si="3"/>
        <v>0</v>
      </c>
    </row>
    <row r="28" spans="1:145" ht="18" customHeight="1">
      <c r="A28" s="375"/>
      <c r="B28" s="376"/>
      <c r="C28" s="376"/>
      <c r="D28" s="377">
        <f>IF(A28&lt;&gt;"",TEXT(DATE(YEAR('請求書'!$D$20),MONTH('請求書'!$D$20),$A28),"AAA"),"")</f>
      </c>
      <c r="E28" s="378"/>
      <c r="F28" s="379"/>
      <c r="G28" s="341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3">
        <f t="shared" si="1"/>
        <v>0</v>
      </c>
      <c r="T28" s="344"/>
      <c r="U28" s="344"/>
      <c r="V28" s="344"/>
      <c r="W28" s="345"/>
      <c r="X28" s="346"/>
      <c r="Y28" s="346"/>
      <c r="Z28" s="346"/>
      <c r="AA28" s="346"/>
      <c r="AB28" s="346"/>
      <c r="AC28" s="346"/>
      <c r="AD28" s="346"/>
      <c r="AE28" s="347"/>
      <c r="AF28" s="346"/>
      <c r="AG28" s="346"/>
      <c r="AH28" s="346"/>
      <c r="AI28" s="380"/>
      <c r="AJ28" s="381"/>
      <c r="AK28" s="382"/>
      <c r="AL28" s="382"/>
      <c r="AM28" s="382"/>
      <c r="AN28" s="383"/>
      <c r="AO28" s="392"/>
      <c r="AP28" s="393"/>
      <c r="AQ28" s="393"/>
      <c r="AR28" s="393"/>
      <c r="AS28" s="393"/>
      <c r="AT28" s="393"/>
      <c r="AU28" s="393"/>
      <c r="AV28" s="393"/>
      <c r="AW28" s="393"/>
      <c r="AX28" s="393"/>
      <c r="AY28" s="393"/>
      <c r="AZ28" s="393"/>
      <c r="BA28" s="393"/>
      <c r="BB28" s="393"/>
      <c r="BC28" s="393"/>
      <c r="BD28" s="393"/>
      <c r="BE28" s="393"/>
      <c r="BF28" s="393"/>
      <c r="BG28" s="394"/>
      <c r="BH28" s="28">
        <f t="shared" si="2"/>
      </c>
      <c r="BI28" s="28">
        <f>IF(ISERROR(VLOOKUP(BH28,'単価設定'!$G$3:$K$7,2,FALSE)),"",VLOOKUP(BH28,'単価設定'!$G$3:$K$7,2,FALSE))</f>
      </c>
      <c r="BJ28" s="26">
        <f>IF(BI28&lt;&gt;"",IF(COUNTIF(BI$12:BI28,BI28)=1,ROW(),""),"")</f>
      </c>
      <c r="BK28" s="26">
        <f t="shared" si="0"/>
      </c>
      <c r="BO28" s="439"/>
      <c r="BP28" s="440"/>
      <c r="BQ28" s="441"/>
      <c r="BR28" s="448">
        <f>IF(ISERROR(VLOOKUP(CI28,'単価設定'!$H$3:$K$7,2,FALSE)),"",VLOOKUP(CI28,'単価設定'!$H$3:$K$7,2,FALSE))</f>
      </c>
      <c r="BS28" s="449"/>
      <c r="BT28" s="449"/>
      <c r="BU28" s="449"/>
      <c r="BV28" s="449"/>
      <c r="BW28" s="449"/>
      <c r="BX28" s="449"/>
      <c r="BY28" s="449"/>
      <c r="BZ28" s="449"/>
      <c r="CA28" s="449"/>
      <c r="CB28" s="449"/>
      <c r="CC28" s="449"/>
      <c r="CD28" s="449"/>
      <c r="CE28" s="449"/>
      <c r="CF28" s="449"/>
      <c r="CG28" s="449"/>
      <c r="CH28" s="450"/>
      <c r="CI28" s="451">
        <f t="shared" si="4"/>
      </c>
      <c r="CJ28" s="452"/>
      <c r="CK28" s="452"/>
      <c r="CL28" s="452"/>
      <c r="CM28" s="452"/>
      <c r="CN28" s="452"/>
      <c r="CO28" s="452"/>
      <c r="CP28" s="452"/>
      <c r="CQ28" s="452"/>
      <c r="CR28" s="452"/>
      <c r="CS28" s="452"/>
      <c r="CT28" s="452"/>
      <c r="CU28" s="452"/>
      <c r="CV28" s="453"/>
      <c r="CW28" s="454">
        <f>IF(ISERROR(VLOOKUP(CI28,'単価設定'!$H$3:$K$7,4,FALSE)),"",VLOOKUP(CI28,'単価設定'!$H$3:$K$7,4,FALSE))</f>
      </c>
      <c r="CX28" s="455"/>
      <c r="CY28" s="455"/>
      <c r="CZ28" s="455"/>
      <c r="DA28" s="455"/>
      <c r="DB28" s="455"/>
      <c r="DC28" s="455"/>
      <c r="DD28" s="455"/>
      <c r="DE28" s="455"/>
      <c r="DF28" s="456"/>
      <c r="DG28" s="457">
        <f t="shared" si="5"/>
      </c>
      <c r="DH28" s="458"/>
      <c r="DI28" s="458"/>
      <c r="DJ28" s="459"/>
      <c r="DK28" s="460">
        <f t="shared" si="6"/>
      </c>
      <c r="DL28" s="461"/>
      <c r="DM28" s="461"/>
      <c r="DN28" s="461"/>
      <c r="DO28" s="461"/>
      <c r="DP28" s="461"/>
      <c r="DQ28" s="461"/>
      <c r="DR28" s="461"/>
      <c r="DS28" s="461"/>
      <c r="DT28" s="461"/>
      <c r="DU28" s="461"/>
      <c r="DV28" s="462"/>
      <c r="DW28" s="460">
        <f t="shared" si="7"/>
      </c>
      <c r="DX28" s="461"/>
      <c r="DY28" s="461"/>
      <c r="DZ28" s="461"/>
      <c r="EA28" s="461"/>
      <c r="EB28" s="461"/>
      <c r="EC28" s="461"/>
      <c r="ED28" s="461"/>
      <c r="EE28" s="461"/>
      <c r="EF28" s="461"/>
      <c r="EG28" s="461"/>
      <c r="EH28" s="462"/>
      <c r="EI28" s="445"/>
      <c r="EJ28" s="274"/>
      <c r="EK28" s="446"/>
      <c r="EL28" s="447"/>
      <c r="EN28" s="21">
        <f>IF(ISERROR(VLOOKUP(CI28,'単価設定'!$H$3:$L$7,5,FALSE)),"",VLOOKUP(CI28,'単価設定'!$H$3:$L$7,5,FALSE)*DG28)</f>
      </c>
      <c r="EO28" s="28">
        <f t="shared" si="3"/>
        <v>0</v>
      </c>
    </row>
    <row r="29" spans="1:145" ht="18" customHeight="1">
      <c r="A29" s="375"/>
      <c r="B29" s="376"/>
      <c r="C29" s="376"/>
      <c r="D29" s="377">
        <f>IF(A29&lt;&gt;"",TEXT(DATE(YEAR('請求書'!$D$20),MONTH('請求書'!$D$20),$A29),"AAA"),"")</f>
      </c>
      <c r="E29" s="378"/>
      <c r="F29" s="379"/>
      <c r="G29" s="341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3">
        <f t="shared" si="1"/>
        <v>0</v>
      </c>
      <c r="T29" s="344"/>
      <c r="U29" s="344"/>
      <c r="V29" s="344"/>
      <c r="W29" s="345"/>
      <c r="X29" s="346"/>
      <c r="Y29" s="346"/>
      <c r="Z29" s="346"/>
      <c r="AA29" s="346"/>
      <c r="AB29" s="346"/>
      <c r="AC29" s="346"/>
      <c r="AD29" s="346"/>
      <c r="AE29" s="347"/>
      <c r="AF29" s="346"/>
      <c r="AG29" s="346"/>
      <c r="AH29" s="346"/>
      <c r="AI29" s="380"/>
      <c r="AJ29" s="381"/>
      <c r="AK29" s="382"/>
      <c r="AL29" s="382"/>
      <c r="AM29" s="382"/>
      <c r="AN29" s="383"/>
      <c r="AO29" s="392"/>
      <c r="AP29" s="393"/>
      <c r="AQ29" s="393"/>
      <c r="AR29" s="393"/>
      <c r="AS29" s="393"/>
      <c r="AT29" s="393"/>
      <c r="AU29" s="393"/>
      <c r="AV29" s="393"/>
      <c r="AW29" s="393"/>
      <c r="AX29" s="393"/>
      <c r="AY29" s="393"/>
      <c r="AZ29" s="393"/>
      <c r="BA29" s="393"/>
      <c r="BB29" s="393"/>
      <c r="BC29" s="393"/>
      <c r="BD29" s="393"/>
      <c r="BE29" s="393"/>
      <c r="BF29" s="393"/>
      <c r="BG29" s="394"/>
      <c r="BH29" s="28">
        <f t="shared" si="2"/>
      </c>
      <c r="BI29" s="28">
        <f>IF(ISERROR(VLOOKUP(BH29,'単価設定'!$G$3:$K$7,2,FALSE)),"",VLOOKUP(BH29,'単価設定'!$G$3:$K$7,2,FALSE))</f>
      </c>
      <c r="BJ29" s="26">
        <f>IF(BI29&lt;&gt;"",IF(COUNTIF(BI$12:BI29,BI29)=1,ROW(),""),"")</f>
      </c>
      <c r="BK29" s="26">
        <f t="shared" si="0"/>
      </c>
      <c r="BO29" s="439"/>
      <c r="BP29" s="440"/>
      <c r="BQ29" s="441"/>
      <c r="BR29" s="448">
        <f>IF(ISERROR(VLOOKUP(CI29,'単価設定'!$H$3:$K$7,3,FALSE)),"",VLOOKUP(CI29,'単価設定'!$H$3:$K$7,3,FALSE))</f>
      </c>
      <c r="BS29" s="449"/>
      <c r="BT29" s="449"/>
      <c r="BU29" s="449"/>
      <c r="BV29" s="449"/>
      <c r="BW29" s="449"/>
      <c r="BX29" s="449"/>
      <c r="BY29" s="449"/>
      <c r="BZ29" s="449"/>
      <c r="CA29" s="449"/>
      <c r="CB29" s="449"/>
      <c r="CC29" s="449"/>
      <c r="CD29" s="449"/>
      <c r="CE29" s="449"/>
      <c r="CF29" s="449"/>
      <c r="CG29" s="449"/>
      <c r="CH29" s="450"/>
      <c r="CI29" s="451">
        <f t="shared" si="4"/>
      </c>
      <c r="CJ29" s="452"/>
      <c r="CK29" s="452"/>
      <c r="CL29" s="452"/>
      <c r="CM29" s="452"/>
      <c r="CN29" s="452"/>
      <c r="CO29" s="452"/>
      <c r="CP29" s="452"/>
      <c r="CQ29" s="452"/>
      <c r="CR29" s="452"/>
      <c r="CS29" s="452"/>
      <c r="CT29" s="452"/>
      <c r="CU29" s="452"/>
      <c r="CV29" s="453"/>
      <c r="CW29" s="454">
        <f>IF(ISERROR(VLOOKUP(CI29,'単価設定'!$H$3:$K$7,4,FALSE)),"",VLOOKUP(CI29,'単価設定'!$H$3:$K$7,4,FALSE))</f>
      </c>
      <c r="CX29" s="455"/>
      <c r="CY29" s="455"/>
      <c r="CZ29" s="455"/>
      <c r="DA29" s="455"/>
      <c r="DB29" s="455"/>
      <c r="DC29" s="455"/>
      <c r="DD29" s="455"/>
      <c r="DE29" s="455"/>
      <c r="DF29" s="456"/>
      <c r="DG29" s="457">
        <f t="shared" si="5"/>
      </c>
      <c r="DH29" s="458"/>
      <c r="DI29" s="458"/>
      <c r="DJ29" s="459"/>
      <c r="DK29" s="460">
        <f t="shared" si="6"/>
      </c>
      <c r="DL29" s="461"/>
      <c r="DM29" s="461"/>
      <c r="DN29" s="461"/>
      <c r="DO29" s="461"/>
      <c r="DP29" s="461"/>
      <c r="DQ29" s="461"/>
      <c r="DR29" s="461"/>
      <c r="DS29" s="461"/>
      <c r="DT29" s="461"/>
      <c r="DU29" s="461"/>
      <c r="DV29" s="462"/>
      <c r="DW29" s="460">
        <f t="shared" si="7"/>
      </c>
      <c r="DX29" s="461"/>
      <c r="DY29" s="461"/>
      <c r="DZ29" s="461"/>
      <c r="EA29" s="461"/>
      <c r="EB29" s="461"/>
      <c r="EC29" s="461"/>
      <c r="ED29" s="461"/>
      <c r="EE29" s="461"/>
      <c r="EF29" s="461"/>
      <c r="EG29" s="461"/>
      <c r="EH29" s="462"/>
      <c r="EI29" s="445"/>
      <c r="EJ29" s="274"/>
      <c r="EK29" s="446"/>
      <c r="EL29" s="447"/>
      <c r="EN29" s="21">
        <f>IF(ISERROR(VLOOKUP(CI29,'単価設定'!$H$3:$L$7,5,FALSE)),"",VLOOKUP(CI29,'単価設定'!$H$3:$L$7,5,FALSE)*DG29)</f>
      </c>
      <c r="EO29" s="28">
        <f t="shared" si="3"/>
        <v>0</v>
      </c>
    </row>
    <row r="30" spans="1:145" ht="18" customHeight="1">
      <c r="A30" s="375"/>
      <c r="B30" s="376"/>
      <c r="C30" s="376"/>
      <c r="D30" s="377">
        <f>IF(A30&lt;&gt;"",TEXT(DATE(YEAR('請求書'!$D$20),MONTH('請求書'!$D$20),$A30),"AAA"),"")</f>
      </c>
      <c r="E30" s="378"/>
      <c r="F30" s="379"/>
      <c r="G30" s="341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3">
        <f t="shared" si="1"/>
        <v>0</v>
      </c>
      <c r="T30" s="344"/>
      <c r="U30" s="344"/>
      <c r="V30" s="344"/>
      <c r="W30" s="345"/>
      <c r="X30" s="346"/>
      <c r="Y30" s="346"/>
      <c r="Z30" s="346"/>
      <c r="AA30" s="346"/>
      <c r="AB30" s="346"/>
      <c r="AC30" s="346"/>
      <c r="AD30" s="346"/>
      <c r="AE30" s="347"/>
      <c r="AF30" s="346"/>
      <c r="AG30" s="346"/>
      <c r="AH30" s="346"/>
      <c r="AI30" s="380"/>
      <c r="AJ30" s="381"/>
      <c r="AK30" s="382"/>
      <c r="AL30" s="382"/>
      <c r="AM30" s="382"/>
      <c r="AN30" s="383"/>
      <c r="AO30" s="392"/>
      <c r="AP30" s="393"/>
      <c r="AQ30" s="393"/>
      <c r="AR30" s="393"/>
      <c r="AS30" s="393"/>
      <c r="AT30" s="393"/>
      <c r="AU30" s="393"/>
      <c r="AV30" s="393"/>
      <c r="AW30" s="393"/>
      <c r="AX30" s="393"/>
      <c r="AY30" s="393"/>
      <c r="AZ30" s="393"/>
      <c r="BA30" s="393"/>
      <c r="BB30" s="393"/>
      <c r="BC30" s="393"/>
      <c r="BD30" s="393"/>
      <c r="BE30" s="393"/>
      <c r="BF30" s="393"/>
      <c r="BG30" s="394"/>
      <c r="BH30" s="28">
        <f t="shared" si="2"/>
      </c>
      <c r="BI30" s="28">
        <f>IF(ISERROR(VLOOKUP(BH30,'単価設定'!$G$3:$K$7,2,FALSE)),"",VLOOKUP(BH30,'単価設定'!$G$3:$K$7,2,FALSE))</f>
      </c>
      <c r="BJ30" s="26">
        <f>IF(BI30&lt;&gt;"",IF(COUNTIF(BI$12:BI30,BI30)=1,ROW(),""),"")</f>
      </c>
      <c r="BK30" s="26">
        <f t="shared" si="0"/>
      </c>
      <c r="BO30" s="439"/>
      <c r="BP30" s="440"/>
      <c r="BQ30" s="441"/>
      <c r="BR30" s="448">
        <f>IF(ISERROR(VLOOKUP(CI30,'単価設定'!$H$3:$K$7,3,FALSE)),"",VLOOKUP(CI30,'単価設定'!$H$3:$K$7,3,FALSE))</f>
      </c>
      <c r="BS30" s="449"/>
      <c r="BT30" s="449"/>
      <c r="BU30" s="449"/>
      <c r="BV30" s="449"/>
      <c r="BW30" s="449"/>
      <c r="BX30" s="449"/>
      <c r="BY30" s="449"/>
      <c r="BZ30" s="449"/>
      <c r="CA30" s="449"/>
      <c r="CB30" s="449"/>
      <c r="CC30" s="449"/>
      <c r="CD30" s="449"/>
      <c r="CE30" s="449"/>
      <c r="CF30" s="449"/>
      <c r="CG30" s="449"/>
      <c r="CH30" s="450"/>
      <c r="CI30" s="451">
        <f t="shared" si="4"/>
      </c>
      <c r="CJ30" s="452"/>
      <c r="CK30" s="452"/>
      <c r="CL30" s="452"/>
      <c r="CM30" s="452"/>
      <c r="CN30" s="452"/>
      <c r="CO30" s="452"/>
      <c r="CP30" s="452"/>
      <c r="CQ30" s="452"/>
      <c r="CR30" s="452"/>
      <c r="CS30" s="452"/>
      <c r="CT30" s="452"/>
      <c r="CU30" s="452"/>
      <c r="CV30" s="453"/>
      <c r="CW30" s="454">
        <f>IF(ISERROR(VLOOKUP(CI30,'単価設定'!$H$3:$K$7,4,FALSE)),"",VLOOKUP(CI30,'単価設定'!$H$3:$K$7,4,FALSE))</f>
      </c>
      <c r="CX30" s="455"/>
      <c r="CY30" s="455"/>
      <c r="CZ30" s="455"/>
      <c r="DA30" s="455"/>
      <c r="DB30" s="455"/>
      <c r="DC30" s="455"/>
      <c r="DD30" s="455"/>
      <c r="DE30" s="455"/>
      <c r="DF30" s="456"/>
      <c r="DG30" s="457">
        <f t="shared" si="5"/>
      </c>
      <c r="DH30" s="458"/>
      <c r="DI30" s="458"/>
      <c r="DJ30" s="459"/>
      <c r="DK30" s="460">
        <f t="shared" si="6"/>
      </c>
      <c r="DL30" s="461"/>
      <c r="DM30" s="461"/>
      <c r="DN30" s="461"/>
      <c r="DO30" s="461"/>
      <c r="DP30" s="461"/>
      <c r="DQ30" s="461"/>
      <c r="DR30" s="461"/>
      <c r="DS30" s="461"/>
      <c r="DT30" s="461"/>
      <c r="DU30" s="461"/>
      <c r="DV30" s="462"/>
      <c r="DW30" s="460">
        <f t="shared" si="7"/>
      </c>
      <c r="DX30" s="461"/>
      <c r="DY30" s="461"/>
      <c r="DZ30" s="461"/>
      <c r="EA30" s="461"/>
      <c r="EB30" s="461"/>
      <c r="EC30" s="461"/>
      <c r="ED30" s="461"/>
      <c r="EE30" s="461"/>
      <c r="EF30" s="461"/>
      <c r="EG30" s="461"/>
      <c r="EH30" s="462"/>
      <c r="EI30" s="445"/>
      <c r="EJ30" s="274"/>
      <c r="EK30" s="446"/>
      <c r="EL30" s="447"/>
      <c r="EN30" s="21">
        <f>IF(ISERROR(VLOOKUP(CI30,'単価設定'!$H$3:$L$7,5,FALSE)),"",VLOOKUP(CI30,'単価設定'!$H$3:$L$7,5,FALSE)*DG30)</f>
      </c>
      <c r="EO30" s="28">
        <f t="shared" si="3"/>
        <v>0</v>
      </c>
    </row>
    <row r="31" spans="1:145" ht="18" customHeight="1">
      <c r="A31" s="375"/>
      <c r="B31" s="376"/>
      <c r="C31" s="376"/>
      <c r="D31" s="377">
        <f>IF(A31&lt;&gt;"",TEXT(DATE(YEAR('請求書'!$D$20),MONTH('請求書'!$D$20),$A31),"AAA"),"")</f>
      </c>
      <c r="E31" s="378"/>
      <c r="F31" s="379"/>
      <c r="G31" s="341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3">
        <f t="shared" si="1"/>
        <v>0</v>
      </c>
      <c r="T31" s="344"/>
      <c r="U31" s="344"/>
      <c r="V31" s="344"/>
      <c r="W31" s="345"/>
      <c r="X31" s="346"/>
      <c r="Y31" s="346"/>
      <c r="Z31" s="346"/>
      <c r="AA31" s="346"/>
      <c r="AB31" s="346"/>
      <c r="AC31" s="346"/>
      <c r="AD31" s="346"/>
      <c r="AE31" s="347"/>
      <c r="AF31" s="346"/>
      <c r="AG31" s="346"/>
      <c r="AH31" s="346"/>
      <c r="AI31" s="380"/>
      <c r="AJ31" s="381"/>
      <c r="AK31" s="382"/>
      <c r="AL31" s="382"/>
      <c r="AM31" s="382"/>
      <c r="AN31" s="383"/>
      <c r="AO31" s="392"/>
      <c r="AP31" s="393"/>
      <c r="AQ31" s="393"/>
      <c r="AR31" s="393"/>
      <c r="AS31" s="393"/>
      <c r="AT31" s="393"/>
      <c r="AU31" s="393"/>
      <c r="AV31" s="393"/>
      <c r="AW31" s="393"/>
      <c r="AX31" s="393"/>
      <c r="AY31" s="393"/>
      <c r="AZ31" s="393"/>
      <c r="BA31" s="393"/>
      <c r="BB31" s="393"/>
      <c r="BC31" s="393"/>
      <c r="BD31" s="393"/>
      <c r="BE31" s="393"/>
      <c r="BF31" s="393"/>
      <c r="BG31" s="394"/>
      <c r="BH31" s="28">
        <f t="shared" si="2"/>
      </c>
      <c r="BI31" s="28">
        <f>IF(ISERROR(VLOOKUP(BH31,'単価設定'!$G$3:$K$7,2,FALSE)),"",VLOOKUP(BH31,'単価設定'!$G$3:$K$7,2,FALSE))</f>
      </c>
      <c r="BJ31" s="26">
        <f>IF(BI31&lt;&gt;"",IF(COUNTIF(BI$12:BI31,BI31)=1,ROW(),""),"")</f>
      </c>
      <c r="BK31" s="26">
        <f t="shared" si="0"/>
      </c>
      <c r="BO31" s="439"/>
      <c r="BP31" s="440"/>
      <c r="BQ31" s="441"/>
      <c r="BR31" s="448">
        <f>IF(ISERROR(VLOOKUP(CI31,'単価設定'!$H$3:$K$7,3,FALSE)),"",VLOOKUP(CI31,'単価設定'!$H$3:$K$7,3,FALSE))</f>
      </c>
      <c r="BS31" s="449"/>
      <c r="BT31" s="449"/>
      <c r="BU31" s="449"/>
      <c r="BV31" s="449"/>
      <c r="BW31" s="449"/>
      <c r="BX31" s="449"/>
      <c r="BY31" s="449"/>
      <c r="BZ31" s="449"/>
      <c r="CA31" s="449"/>
      <c r="CB31" s="449"/>
      <c r="CC31" s="449"/>
      <c r="CD31" s="449"/>
      <c r="CE31" s="449"/>
      <c r="CF31" s="449"/>
      <c r="CG31" s="449"/>
      <c r="CH31" s="450"/>
      <c r="CI31" s="451">
        <f t="shared" si="4"/>
      </c>
      <c r="CJ31" s="452"/>
      <c r="CK31" s="452"/>
      <c r="CL31" s="452"/>
      <c r="CM31" s="452"/>
      <c r="CN31" s="452"/>
      <c r="CO31" s="452"/>
      <c r="CP31" s="452"/>
      <c r="CQ31" s="452"/>
      <c r="CR31" s="452"/>
      <c r="CS31" s="452"/>
      <c r="CT31" s="452"/>
      <c r="CU31" s="452"/>
      <c r="CV31" s="453"/>
      <c r="CW31" s="454">
        <f>IF(ISERROR(VLOOKUP(CI31,'単価設定'!$H$3:$K$7,4,FALSE)),"",VLOOKUP(CI31,'単価設定'!$H$3:$K$7,4,FALSE))</f>
      </c>
      <c r="CX31" s="455"/>
      <c r="CY31" s="455"/>
      <c r="CZ31" s="455"/>
      <c r="DA31" s="455"/>
      <c r="DB31" s="455"/>
      <c r="DC31" s="455"/>
      <c r="DD31" s="455"/>
      <c r="DE31" s="455"/>
      <c r="DF31" s="456"/>
      <c r="DG31" s="457">
        <f t="shared" si="5"/>
      </c>
      <c r="DH31" s="458"/>
      <c r="DI31" s="458"/>
      <c r="DJ31" s="459"/>
      <c r="DK31" s="460">
        <f t="shared" si="6"/>
      </c>
      <c r="DL31" s="461"/>
      <c r="DM31" s="461"/>
      <c r="DN31" s="461"/>
      <c r="DO31" s="461"/>
      <c r="DP31" s="461"/>
      <c r="DQ31" s="461"/>
      <c r="DR31" s="461"/>
      <c r="DS31" s="461"/>
      <c r="DT31" s="461"/>
      <c r="DU31" s="461"/>
      <c r="DV31" s="462"/>
      <c r="DW31" s="460">
        <f t="shared" si="7"/>
      </c>
      <c r="DX31" s="461"/>
      <c r="DY31" s="461"/>
      <c r="DZ31" s="461"/>
      <c r="EA31" s="461"/>
      <c r="EB31" s="461"/>
      <c r="EC31" s="461"/>
      <c r="ED31" s="461"/>
      <c r="EE31" s="461"/>
      <c r="EF31" s="461"/>
      <c r="EG31" s="461"/>
      <c r="EH31" s="462"/>
      <c r="EI31" s="445"/>
      <c r="EJ31" s="274"/>
      <c r="EK31" s="446"/>
      <c r="EL31" s="447"/>
      <c r="EN31" s="21">
        <f>IF(ISERROR(VLOOKUP(CI31,'単価設定'!$H$3:$L$7,5,FALSE)),"",VLOOKUP(CI31,'単価設定'!$H$3:$L$7,5,FALSE)*DG31)</f>
      </c>
      <c r="EO31" s="28">
        <f t="shared" si="3"/>
        <v>0</v>
      </c>
    </row>
    <row r="32" spans="1:145" ht="18" customHeight="1">
      <c r="A32" s="375"/>
      <c r="B32" s="376"/>
      <c r="C32" s="376"/>
      <c r="D32" s="377">
        <f>IF(A32&lt;&gt;"",TEXT(DATE(YEAR('請求書'!$D$20),MONTH('請求書'!$D$20),$A32),"AAA"),"")</f>
      </c>
      <c r="E32" s="378"/>
      <c r="F32" s="379"/>
      <c r="G32" s="341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3">
        <f t="shared" si="1"/>
        <v>0</v>
      </c>
      <c r="T32" s="344"/>
      <c r="U32" s="344"/>
      <c r="V32" s="344"/>
      <c r="W32" s="345"/>
      <c r="X32" s="346"/>
      <c r="Y32" s="346"/>
      <c r="Z32" s="346"/>
      <c r="AA32" s="346"/>
      <c r="AB32" s="346"/>
      <c r="AC32" s="346"/>
      <c r="AD32" s="346"/>
      <c r="AE32" s="347"/>
      <c r="AF32" s="346"/>
      <c r="AG32" s="346"/>
      <c r="AH32" s="346"/>
      <c r="AI32" s="380"/>
      <c r="AJ32" s="381"/>
      <c r="AK32" s="382"/>
      <c r="AL32" s="382"/>
      <c r="AM32" s="382"/>
      <c r="AN32" s="383"/>
      <c r="AO32" s="392"/>
      <c r="AP32" s="393"/>
      <c r="AQ32" s="393"/>
      <c r="AR32" s="393"/>
      <c r="AS32" s="393"/>
      <c r="AT32" s="393"/>
      <c r="AU32" s="393"/>
      <c r="AV32" s="393"/>
      <c r="AW32" s="393"/>
      <c r="AX32" s="393"/>
      <c r="AY32" s="393"/>
      <c r="AZ32" s="393"/>
      <c r="BA32" s="393"/>
      <c r="BB32" s="393"/>
      <c r="BC32" s="393"/>
      <c r="BD32" s="393"/>
      <c r="BE32" s="393"/>
      <c r="BF32" s="393"/>
      <c r="BG32" s="394"/>
      <c r="BH32" s="28">
        <f t="shared" si="2"/>
      </c>
      <c r="BI32" s="28">
        <f>IF(ISERROR(VLOOKUP(BH32,'単価設定'!$G$3:$K$7,2,FALSE)),"",VLOOKUP(BH32,'単価設定'!$G$3:$K$7,2,FALSE))</f>
      </c>
      <c r="BJ32" s="26">
        <f>IF(BI32&lt;&gt;"",IF(COUNTIF(BI$12:BI32,BI32)=1,ROW(),""),"")</f>
      </c>
      <c r="BK32" s="26">
        <f t="shared" si="0"/>
      </c>
      <c r="BO32" s="439"/>
      <c r="BP32" s="440"/>
      <c r="BQ32" s="441"/>
      <c r="BR32" s="476">
        <f>IF(ISERROR(VLOOKUP(CI32,'単価設定'!$H$3:$K$7,2,FALSE)),"",VLOOKUP(CI32,'単価設定'!$H$3:$K$7,2,FALSE))</f>
      </c>
      <c r="BS32" s="477"/>
      <c r="BT32" s="477"/>
      <c r="BU32" s="477"/>
      <c r="BV32" s="477"/>
      <c r="BW32" s="477"/>
      <c r="BX32" s="477"/>
      <c r="BY32" s="477"/>
      <c r="BZ32" s="477"/>
      <c r="CA32" s="477"/>
      <c r="CB32" s="477"/>
      <c r="CC32" s="477"/>
      <c r="CD32" s="477"/>
      <c r="CE32" s="477"/>
      <c r="CF32" s="477"/>
      <c r="CG32" s="477"/>
      <c r="CH32" s="478"/>
      <c r="CI32" s="479">
        <f>IF(DG32=0,"","035020")</f>
      </c>
      <c r="CJ32" s="480"/>
      <c r="CK32" s="480"/>
      <c r="CL32" s="480"/>
      <c r="CM32" s="480"/>
      <c r="CN32" s="480"/>
      <c r="CO32" s="480"/>
      <c r="CP32" s="480"/>
      <c r="CQ32" s="480"/>
      <c r="CR32" s="480"/>
      <c r="CS32" s="480"/>
      <c r="CT32" s="480"/>
      <c r="CU32" s="480"/>
      <c r="CV32" s="481"/>
      <c r="CW32" s="463">
        <f>IF(ISERROR(VLOOKUP(CI32,'単価設定'!$H$3:$K$7,4,FALSE)),"",VLOOKUP(CI32,'単価設定'!$H$3:$K$7,4,FALSE))</f>
      </c>
      <c r="CX32" s="464"/>
      <c r="CY32" s="464"/>
      <c r="CZ32" s="464"/>
      <c r="DA32" s="464"/>
      <c r="DB32" s="464"/>
      <c r="DC32" s="464"/>
      <c r="DD32" s="464"/>
      <c r="DE32" s="464"/>
      <c r="DF32" s="465"/>
      <c r="DG32" s="466">
        <f>X43</f>
        <v>0</v>
      </c>
      <c r="DH32" s="467"/>
      <c r="DI32" s="467"/>
      <c r="DJ32" s="468"/>
      <c r="DK32" s="469">
        <f t="shared" si="6"/>
      </c>
      <c r="DL32" s="470"/>
      <c r="DM32" s="470"/>
      <c r="DN32" s="470"/>
      <c r="DO32" s="470"/>
      <c r="DP32" s="470"/>
      <c r="DQ32" s="470"/>
      <c r="DR32" s="470"/>
      <c r="DS32" s="470"/>
      <c r="DT32" s="470"/>
      <c r="DU32" s="470"/>
      <c r="DV32" s="471"/>
      <c r="DW32" s="469">
        <f t="shared" si="7"/>
      </c>
      <c r="DX32" s="470"/>
      <c r="DY32" s="470"/>
      <c r="DZ32" s="470"/>
      <c r="EA32" s="470"/>
      <c r="EB32" s="470"/>
      <c r="EC32" s="470"/>
      <c r="ED32" s="470"/>
      <c r="EE32" s="470"/>
      <c r="EF32" s="470"/>
      <c r="EG32" s="470"/>
      <c r="EH32" s="471"/>
      <c r="EI32" s="472"/>
      <c r="EJ32" s="473"/>
      <c r="EK32" s="474"/>
      <c r="EL32" s="475"/>
      <c r="EN32" s="21">
        <f>IF(ISERROR(VLOOKUP(CI32,'単価設定'!$H$3:$L$7,5,FALSE)),"",VLOOKUP(CI32,'単価設定'!$H$3:$L$7,5,FALSE)*DG32)</f>
      </c>
      <c r="EO32" s="28">
        <f t="shared" si="3"/>
        <v>0</v>
      </c>
    </row>
    <row r="33" spans="1:145" ht="18" customHeight="1">
      <c r="A33" s="375"/>
      <c r="B33" s="376"/>
      <c r="C33" s="376"/>
      <c r="D33" s="377">
        <f>IF(A33&lt;&gt;"",TEXT(DATE(YEAR('請求書'!$D$20),MONTH('請求書'!$D$20),$A33),"AAA"),"")</f>
      </c>
      <c r="E33" s="378"/>
      <c r="F33" s="379"/>
      <c r="G33" s="341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3">
        <f t="shared" si="1"/>
        <v>0</v>
      </c>
      <c r="T33" s="344"/>
      <c r="U33" s="344"/>
      <c r="V33" s="344"/>
      <c r="W33" s="345"/>
      <c r="X33" s="346"/>
      <c r="Y33" s="346"/>
      <c r="Z33" s="346"/>
      <c r="AA33" s="346"/>
      <c r="AB33" s="346"/>
      <c r="AC33" s="346"/>
      <c r="AD33" s="346"/>
      <c r="AE33" s="347"/>
      <c r="AF33" s="346"/>
      <c r="AG33" s="346"/>
      <c r="AH33" s="346"/>
      <c r="AI33" s="380"/>
      <c r="AJ33" s="381"/>
      <c r="AK33" s="382"/>
      <c r="AL33" s="382"/>
      <c r="AM33" s="382"/>
      <c r="AN33" s="383"/>
      <c r="AO33" s="392"/>
      <c r="AP33" s="393"/>
      <c r="AQ33" s="393"/>
      <c r="AR33" s="393"/>
      <c r="AS33" s="393"/>
      <c r="AT33" s="393"/>
      <c r="AU33" s="393"/>
      <c r="AV33" s="393"/>
      <c r="AW33" s="393"/>
      <c r="AX33" s="393"/>
      <c r="AY33" s="393"/>
      <c r="AZ33" s="393"/>
      <c r="BA33" s="393"/>
      <c r="BB33" s="393"/>
      <c r="BC33" s="393"/>
      <c r="BD33" s="393"/>
      <c r="BE33" s="393"/>
      <c r="BF33" s="393"/>
      <c r="BG33" s="394"/>
      <c r="BH33" s="28">
        <f t="shared" si="2"/>
      </c>
      <c r="BI33" s="28">
        <f>IF(ISERROR(VLOOKUP(BH33,'単価設定'!$G$3:$K$7,2,FALSE)),"",VLOOKUP(BH33,'単価設定'!$G$3:$K$7,2,FALSE))</f>
      </c>
      <c r="BJ33" s="26">
        <f>IF(BI33&lt;&gt;"",IF(COUNTIF(BI$12:BI33,BI33)=1,ROW(),""),"")</f>
      </c>
      <c r="BK33" s="26">
        <f t="shared" si="0"/>
      </c>
      <c r="BO33" s="439"/>
      <c r="BP33" s="440"/>
      <c r="BQ33" s="441"/>
      <c r="BR33" s="476">
        <f>IF(ISERROR(VLOOKUP(CI33,'単価設定'!$H$3:$K$7,2,FALSE)),"",VLOOKUP(CI33,'単価設定'!$H$3:$K$7,2,FALSE))</f>
      </c>
      <c r="BS33" s="477"/>
      <c r="BT33" s="477"/>
      <c r="BU33" s="477"/>
      <c r="BV33" s="477"/>
      <c r="BW33" s="477"/>
      <c r="BX33" s="477"/>
      <c r="BY33" s="477"/>
      <c r="BZ33" s="477"/>
      <c r="CA33" s="477"/>
      <c r="CB33" s="477"/>
      <c r="CC33" s="477"/>
      <c r="CD33" s="477"/>
      <c r="CE33" s="477"/>
      <c r="CF33" s="477"/>
      <c r="CG33" s="477"/>
      <c r="CH33" s="478"/>
      <c r="CI33" s="479">
        <f>IF(DG33=0,"","035030")</f>
      </c>
      <c r="CJ33" s="480"/>
      <c r="CK33" s="480"/>
      <c r="CL33" s="480"/>
      <c r="CM33" s="480"/>
      <c r="CN33" s="480"/>
      <c r="CO33" s="480"/>
      <c r="CP33" s="480"/>
      <c r="CQ33" s="480"/>
      <c r="CR33" s="480"/>
      <c r="CS33" s="480"/>
      <c r="CT33" s="480"/>
      <c r="CU33" s="480"/>
      <c r="CV33" s="481"/>
      <c r="CW33" s="463">
        <f>IF(ISERROR(VLOOKUP(CI33,'単価設定'!$H$3:$K$7,4,FALSE)),"",VLOOKUP(CI33,'単価設定'!$H$3:$K$7,4,FALSE))</f>
      </c>
      <c r="CX33" s="464"/>
      <c r="CY33" s="464"/>
      <c r="CZ33" s="464"/>
      <c r="DA33" s="464"/>
      <c r="DB33" s="464"/>
      <c r="DC33" s="464"/>
      <c r="DD33" s="464"/>
      <c r="DE33" s="464"/>
      <c r="DF33" s="465"/>
      <c r="DG33" s="466">
        <f>AB43</f>
        <v>0</v>
      </c>
      <c r="DH33" s="467"/>
      <c r="DI33" s="467"/>
      <c r="DJ33" s="468"/>
      <c r="DK33" s="469">
        <f t="shared" si="6"/>
      </c>
      <c r="DL33" s="470"/>
      <c r="DM33" s="470"/>
      <c r="DN33" s="470"/>
      <c r="DO33" s="470"/>
      <c r="DP33" s="470"/>
      <c r="DQ33" s="470"/>
      <c r="DR33" s="470"/>
      <c r="DS33" s="470"/>
      <c r="DT33" s="470"/>
      <c r="DU33" s="470"/>
      <c r="DV33" s="471"/>
      <c r="DW33" s="469">
        <f t="shared" si="7"/>
      </c>
      <c r="DX33" s="470"/>
      <c r="DY33" s="470"/>
      <c r="DZ33" s="470"/>
      <c r="EA33" s="470"/>
      <c r="EB33" s="470"/>
      <c r="EC33" s="470"/>
      <c r="ED33" s="470"/>
      <c r="EE33" s="470"/>
      <c r="EF33" s="470"/>
      <c r="EG33" s="470"/>
      <c r="EH33" s="471"/>
      <c r="EI33" s="472"/>
      <c r="EJ33" s="473"/>
      <c r="EK33" s="474"/>
      <c r="EL33" s="475"/>
      <c r="EN33" s="21">
        <f>IF(ISERROR(VLOOKUP(CI33,'単価設定'!$H$3:$L$7,5,FALSE)),"",VLOOKUP(CI33,'単価設定'!$H$3:$L$7,5,FALSE)*DG33)</f>
      </c>
      <c r="EO33" s="28">
        <f t="shared" si="3"/>
        <v>0</v>
      </c>
    </row>
    <row r="34" spans="1:145" ht="18" customHeight="1">
      <c r="A34" s="375"/>
      <c r="B34" s="376"/>
      <c r="C34" s="376"/>
      <c r="D34" s="377">
        <f>IF(A34&lt;&gt;"",TEXT(DATE(YEAR('請求書'!$D$20),MONTH('請求書'!$D$20),$A34),"AAA"),"")</f>
      </c>
      <c r="E34" s="378"/>
      <c r="F34" s="379"/>
      <c r="G34" s="341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3">
        <f t="shared" si="1"/>
        <v>0</v>
      </c>
      <c r="T34" s="344"/>
      <c r="U34" s="344"/>
      <c r="V34" s="344"/>
      <c r="W34" s="345"/>
      <c r="X34" s="346"/>
      <c r="Y34" s="346"/>
      <c r="Z34" s="346"/>
      <c r="AA34" s="346"/>
      <c r="AB34" s="346"/>
      <c r="AC34" s="346"/>
      <c r="AD34" s="346"/>
      <c r="AE34" s="347"/>
      <c r="AF34" s="346"/>
      <c r="AG34" s="346"/>
      <c r="AH34" s="346"/>
      <c r="AI34" s="380"/>
      <c r="AJ34" s="381"/>
      <c r="AK34" s="382"/>
      <c r="AL34" s="382"/>
      <c r="AM34" s="382"/>
      <c r="AN34" s="383"/>
      <c r="AO34" s="392"/>
      <c r="AP34" s="393"/>
      <c r="AQ34" s="393"/>
      <c r="AR34" s="393"/>
      <c r="AS34" s="393"/>
      <c r="AT34" s="393"/>
      <c r="AU34" s="393"/>
      <c r="AV34" s="393"/>
      <c r="AW34" s="393"/>
      <c r="AX34" s="393"/>
      <c r="AY34" s="393"/>
      <c r="AZ34" s="393"/>
      <c r="BA34" s="393"/>
      <c r="BB34" s="393"/>
      <c r="BC34" s="393"/>
      <c r="BD34" s="393"/>
      <c r="BE34" s="393"/>
      <c r="BF34" s="393"/>
      <c r="BG34" s="394"/>
      <c r="BH34" s="28">
        <f t="shared" si="2"/>
      </c>
      <c r="BI34" s="28">
        <f>IF(ISERROR(VLOOKUP(BH34,'単価設定'!$G$3:$K$7,2,FALSE)),"",VLOOKUP(BH34,'単価設定'!$G$3:$K$7,2,FALSE))</f>
      </c>
      <c r="BJ34" s="26">
        <f>IF(BI34&lt;&gt;"",IF(COUNTIF(BI$12:BI34,BI34)=1,ROW(),""),"")</f>
      </c>
      <c r="BK34" s="26">
        <f t="shared" si="0"/>
      </c>
      <c r="BO34" s="439"/>
      <c r="BP34" s="440"/>
      <c r="BQ34" s="441"/>
      <c r="BR34" s="476">
        <f>IF(ISERROR(VLOOKUP(CI34,'単価設定'!$H$3:$K$7,2,FALSE)),"",VLOOKUP(CI34,'単価設定'!$H$3:$K$7,2,FALSE))</f>
      </c>
      <c r="BS34" s="477"/>
      <c r="BT34" s="477"/>
      <c r="BU34" s="477"/>
      <c r="BV34" s="477"/>
      <c r="BW34" s="477"/>
      <c r="BX34" s="477"/>
      <c r="BY34" s="477"/>
      <c r="BZ34" s="477"/>
      <c r="CA34" s="477"/>
      <c r="CB34" s="477"/>
      <c r="CC34" s="477"/>
      <c r="CD34" s="477"/>
      <c r="CE34" s="477"/>
      <c r="CF34" s="477"/>
      <c r="CG34" s="477"/>
      <c r="CH34" s="478"/>
      <c r="CI34" s="479">
        <f>IF(DG34=0,"","035040")</f>
      </c>
      <c r="CJ34" s="480"/>
      <c r="CK34" s="480"/>
      <c r="CL34" s="480"/>
      <c r="CM34" s="480"/>
      <c r="CN34" s="480"/>
      <c r="CO34" s="480"/>
      <c r="CP34" s="480"/>
      <c r="CQ34" s="480"/>
      <c r="CR34" s="480"/>
      <c r="CS34" s="480"/>
      <c r="CT34" s="480"/>
      <c r="CU34" s="480"/>
      <c r="CV34" s="481"/>
      <c r="CW34" s="463">
        <f>IF(ISERROR(VLOOKUP(CI34,'単価設定'!$H$3:$K$7,4,FALSE)),"",VLOOKUP(CI34,'単価設定'!$H$3:$K$7,4,FALSE))</f>
      </c>
      <c r="CX34" s="464"/>
      <c r="CY34" s="464"/>
      <c r="CZ34" s="464"/>
      <c r="DA34" s="464"/>
      <c r="DB34" s="464"/>
      <c r="DC34" s="464"/>
      <c r="DD34" s="464"/>
      <c r="DE34" s="464"/>
      <c r="DF34" s="465"/>
      <c r="DG34" s="466">
        <f>AF43</f>
        <v>0</v>
      </c>
      <c r="DH34" s="467"/>
      <c r="DI34" s="467"/>
      <c r="DJ34" s="468"/>
      <c r="DK34" s="469">
        <f t="shared" si="6"/>
      </c>
      <c r="DL34" s="470"/>
      <c r="DM34" s="470"/>
      <c r="DN34" s="470"/>
      <c r="DO34" s="470"/>
      <c r="DP34" s="470"/>
      <c r="DQ34" s="470"/>
      <c r="DR34" s="470"/>
      <c r="DS34" s="470"/>
      <c r="DT34" s="470"/>
      <c r="DU34" s="470"/>
      <c r="DV34" s="471"/>
      <c r="DW34" s="469">
        <f t="shared" si="7"/>
      </c>
      <c r="DX34" s="470"/>
      <c r="DY34" s="470"/>
      <c r="DZ34" s="470"/>
      <c r="EA34" s="470"/>
      <c r="EB34" s="470"/>
      <c r="EC34" s="470"/>
      <c r="ED34" s="470"/>
      <c r="EE34" s="470"/>
      <c r="EF34" s="470"/>
      <c r="EG34" s="470"/>
      <c r="EH34" s="471"/>
      <c r="EI34" s="472"/>
      <c r="EJ34" s="473"/>
      <c r="EK34" s="474"/>
      <c r="EL34" s="475"/>
      <c r="EN34" s="21">
        <f>IF(ISERROR(VLOOKUP(CI34,'単価設定'!$H$3:$L$7,5,FALSE)),"",VLOOKUP(CI34,'単価設定'!$H$3:$L$7,5,FALSE)*DG34)</f>
      </c>
      <c r="EO34" s="28">
        <f t="shared" si="3"/>
        <v>0</v>
      </c>
    </row>
    <row r="35" spans="1:145" ht="18" customHeight="1" thickBot="1">
      <c r="A35" s="375"/>
      <c r="B35" s="376"/>
      <c r="C35" s="376"/>
      <c r="D35" s="377">
        <f>IF(A35&lt;&gt;"",TEXT(DATE(YEAR('請求書'!$D$20),MONTH('請求書'!$D$20),$A35),"AAA"),"")</f>
      </c>
      <c r="E35" s="378"/>
      <c r="F35" s="379"/>
      <c r="G35" s="341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3">
        <f t="shared" si="1"/>
        <v>0</v>
      </c>
      <c r="T35" s="344"/>
      <c r="U35" s="344"/>
      <c r="V35" s="344"/>
      <c r="W35" s="345"/>
      <c r="X35" s="346"/>
      <c r="Y35" s="346"/>
      <c r="Z35" s="346"/>
      <c r="AA35" s="346"/>
      <c r="AB35" s="346"/>
      <c r="AC35" s="346"/>
      <c r="AD35" s="346"/>
      <c r="AE35" s="347"/>
      <c r="AF35" s="346"/>
      <c r="AG35" s="346"/>
      <c r="AH35" s="346"/>
      <c r="AI35" s="380"/>
      <c r="AJ35" s="381"/>
      <c r="AK35" s="382"/>
      <c r="AL35" s="382"/>
      <c r="AM35" s="382"/>
      <c r="AN35" s="383"/>
      <c r="AO35" s="392"/>
      <c r="AP35" s="393"/>
      <c r="AQ35" s="393"/>
      <c r="AR35" s="393"/>
      <c r="AS35" s="393"/>
      <c r="AT35" s="393"/>
      <c r="AU35" s="393"/>
      <c r="AV35" s="393"/>
      <c r="AW35" s="393"/>
      <c r="AX35" s="393"/>
      <c r="AY35" s="393"/>
      <c r="AZ35" s="393"/>
      <c r="BA35" s="393"/>
      <c r="BB35" s="393"/>
      <c r="BC35" s="393"/>
      <c r="BD35" s="393"/>
      <c r="BE35" s="393"/>
      <c r="BF35" s="393"/>
      <c r="BG35" s="394"/>
      <c r="BH35" s="28">
        <f t="shared" si="2"/>
      </c>
      <c r="BI35" s="28">
        <f>IF(ISERROR(VLOOKUP(BH35,'単価設定'!$G$3:$K$7,2,FALSE)),"",VLOOKUP(BH35,'単価設定'!$G$3:$K$7,2,FALSE))</f>
      </c>
      <c r="BJ35" s="26">
        <f>IF(BI35&lt;&gt;"",IF(COUNTIF(BI$12:BI35,BI35)=1,ROW(),""),"")</f>
      </c>
      <c r="BK35" s="26">
        <f t="shared" si="0"/>
      </c>
      <c r="BO35" s="442"/>
      <c r="BP35" s="443"/>
      <c r="BQ35" s="444"/>
      <c r="BR35" s="476">
        <f>IF(ISERROR(VLOOKUP(CI35,'単価設定'!$H$3:$K$7,2,FALSE)),"",VLOOKUP(CI35,'単価設定'!$H$3:$K$7,2,FALSE))</f>
      </c>
      <c r="BS35" s="477"/>
      <c r="BT35" s="477"/>
      <c r="BU35" s="477"/>
      <c r="BV35" s="477"/>
      <c r="BW35" s="477"/>
      <c r="BX35" s="477"/>
      <c r="BY35" s="477"/>
      <c r="BZ35" s="477"/>
      <c r="CA35" s="477"/>
      <c r="CB35" s="477"/>
      <c r="CC35" s="477"/>
      <c r="CD35" s="477"/>
      <c r="CE35" s="477"/>
      <c r="CF35" s="477"/>
      <c r="CG35" s="477"/>
      <c r="CH35" s="478"/>
      <c r="CI35" s="479" t="e">
        <f>IF(DG35="","","039900")</f>
        <v>#VALUE!</v>
      </c>
      <c r="CJ35" s="480"/>
      <c r="CK35" s="480"/>
      <c r="CL35" s="480"/>
      <c r="CM35" s="480"/>
      <c r="CN35" s="480"/>
      <c r="CO35" s="480"/>
      <c r="CP35" s="480"/>
      <c r="CQ35" s="480"/>
      <c r="CR35" s="480"/>
      <c r="CS35" s="480"/>
      <c r="CT35" s="480"/>
      <c r="CU35" s="480"/>
      <c r="CV35" s="481"/>
      <c r="CW35" s="463">
        <f>IF(ISERROR(VLOOKUP(CI35,'単価設定'!$H$3:$K$19,4,FALSE)),"",VLOOKUP(CI35,'単価設定'!$H$3:$K$19,4,FALSE))</f>
      </c>
      <c r="CX35" s="464"/>
      <c r="CY35" s="464"/>
      <c r="CZ35" s="464"/>
      <c r="DA35" s="464"/>
      <c r="DB35" s="464"/>
      <c r="DC35" s="464"/>
      <c r="DD35" s="464"/>
      <c r="DE35" s="464"/>
      <c r="DF35" s="465"/>
      <c r="DG35" s="482" t="e">
        <f>IF(TEXT(CN17,"0000000000")=TEXT(DI7,"0000000000"),1,"")</f>
        <v>#VALUE!</v>
      </c>
      <c r="DH35" s="483"/>
      <c r="DI35" s="483"/>
      <c r="DJ35" s="484"/>
      <c r="DK35" s="469" t="e">
        <f t="shared" si="6"/>
        <v>#VALUE!</v>
      </c>
      <c r="DL35" s="470"/>
      <c r="DM35" s="470"/>
      <c r="DN35" s="470"/>
      <c r="DO35" s="470"/>
      <c r="DP35" s="470"/>
      <c r="DQ35" s="470"/>
      <c r="DR35" s="470"/>
      <c r="DS35" s="470"/>
      <c r="DT35" s="470"/>
      <c r="DU35" s="470"/>
      <c r="DV35" s="471"/>
      <c r="DW35" s="469" t="e">
        <f>IF(CI35="","",0)</f>
        <v>#VALUE!</v>
      </c>
      <c r="DX35" s="470"/>
      <c r="DY35" s="470"/>
      <c r="DZ35" s="470"/>
      <c r="EA35" s="470"/>
      <c r="EB35" s="470"/>
      <c r="EC35" s="470"/>
      <c r="ED35" s="470"/>
      <c r="EE35" s="470"/>
      <c r="EF35" s="470"/>
      <c r="EG35" s="470"/>
      <c r="EH35" s="471"/>
      <c r="EI35" s="472"/>
      <c r="EJ35" s="473"/>
      <c r="EK35" s="474"/>
      <c r="EL35" s="475"/>
      <c r="EN35" s="21">
        <f>IF(ISERROR(VLOOKUP(CI35,'単価設定'!$H$3:$L$7,5,FALSE)),"",VLOOKUP(CI35,'単価設定'!$H$3:$L$7,5,FALSE)*DG35)</f>
      </c>
      <c r="EO35" s="28">
        <f t="shared" si="3"/>
        <v>0</v>
      </c>
    </row>
    <row r="36" spans="1:145" ht="18" customHeight="1" thickBot="1">
      <c r="A36" s="375"/>
      <c r="B36" s="376"/>
      <c r="C36" s="376"/>
      <c r="D36" s="377">
        <f>IF(A36&lt;&gt;"",TEXT(DATE(YEAR('請求書'!$D$20),MONTH('請求書'!$D$20),$A36),"AAA"),"")</f>
      </c>
      <c r="E36" s="378"/>
      <c r="F36" s="379"/>
      <c r="G36" s="341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3">
        <f t="shared" si="1"/>
        <v>0</v>
      </c>
      <c r="T36" s="344"/>
      <c r="U36" s="344"/>
      <c r="V36" s="344"/>
      <c r="W36" s="345"/>
      <c r="X36" s="346"/>
      <c r="Y36" s="346"/>
      <c r="Z36" s="346"/>
      <c r="AA36" s="346"/>
      <c r="AB36" s="346"/>
      <c r="AC36" s="346"/>
      <c r="AD36" s="346"/>
      <c r="AE36" s="347"/>
      <c r="AF36" s="346"/>
      <c r="AG36" s="346"/>
      <c r="AH36" s="346"/>
      <c r="AI36" s="380"/>
      <c r="AJ36" s="381"/>
      <c r="AK36" s="382"/>
      <c r="AL36" s="382"/>
      <c r="AM36" s="382"/>
      <c r="AN36" s="383"/>
      <c r="AO36" s="392"/>
      <c r="AP36" s="393"/>
      <c r="AQ36" s="393"/>
      <c r="AR36" s="393"/>
      <c r="AS36" s="393"/>
      <c r="AT36" s="393"/>
      <c r="AU36" s="393"/>
      <c r="AV36" s="393"/>
      <c r="AW36" s="393"/>
      <c r="AX36" s="393"/>
      <c r="AY36" s="393"/>
      <c r="AZ36" s="393"/>
      <c r="BA36" s="393"/>
      <c r="BB36" s="393"/>
      <c r="BC36" s="393"/>
      <c r="BD36" s="393"/>
      <c r="BE36" s="393"/>
      <c r="BF36" s="393"/>
      <c r="BG36" s="394"/>
      <c r="BH36" s="28">
        <f t="shared" si="2"/>
      </c>
      <c r="BI36" s="28">
        <f>IF(ISERROR(VLOOKUP(BH36,'単価設定'!$G$3:$K$7,2,FALSE)),"",VLOOKUP(BH36,'単価設定'!$G$3:$K$7,2,FALSE))</f>
      </c>
      <c r="BJ36" s="26">
        <f>IF(BI36&lt;&gt;"",IF(COUNTIF(BI$12:BI36,BI36)=1,ROW(),""),"")</f>
      </c>
      <c r="BK36" s="26">
        <f t="shared" si="0"/>
      </c>
      <c r="BO36" s="490" t="s">
        <v>73</v>
      </c>
      <c r="BP36" s="491"/>
      <c r="BQ36" s="491"/>
      <c r="BR36" s="491"/>
      <c r="BS36" s="491"/>
      <c r="BT36" s="491"/>
      <c r="BU36" s="491"/>
      <c r="BV36" s="491"/>
      <c r="BW36" s="491"/>
      <c r="BX36" s="491"/>
      <c r="BY36" s="491"/>
      <c r="BZ36" s="491"/>
      <c r="CA36" s="491"/>
      <c r="CB36" s="491"/>
      <c r="CC36" s="491"/>
      <c r="CD36" s="491"/>
      <c r="CE36" s="491"/>
      <c r="CF36" s="491"/>
      <c r="CG36" s="491"/>
      <c r="CH36" s="491"/>
      <c r="CI36" s="492"/>
      <c r="CJ36" s="492"/>
      <c r="CK36" s="492"/>
      <c r="CL36" s="492"/>
      <c r="CM36" s="492"/>
      <c r="CN36" s="492"/>
      <c r="CO36" s="492"/>
      <c r="CP36" s="492"/>
      <c r="CQ36" s="492"/>
      <c r="CR36" s="492"/>
      <c r="CS36" s="492"/>
      <c r="CT36" s="492"/>
      <c r="CU36" s="492"/>
      <c r="CV36" s="492"/>
      <c r="CW36" s="492"/>
      <c r="CX36" s="492"/>
      <c r="CY36" s="492"/>
      <c r="CZ36" s="492"/>
      <c r="DA36" s="492"/>
      <c r="DB36" s="492"/>
      <c r="DC36" s="492"/>
      <c r="DD36" s="492"/>
      <c r="DE36" s="492"/>
      <c r="DF36" s="492"/>
      <c r="DG36" s="492"/>
      <c r="DH36" s="492"/>
      <c r="DI36" s="492"/>
      <c r="DJ36" s="493"/>
      <c r="DK36" s="485" t="e">
        <f>SUM(DK21:DV35)</f>
        <v>#VALUE!</v>
      </c>
      <c r="DL36" s="486"/>
      <c r="DM36" s="486"/>
      <c r="DN36" s="486"/>
      <c r="DO36" s="486"/>
      <c r="DP36" s="486"/>
      <c r="DQ36" s="486"/>
      <c r="DR36" s="486"/>
      <c r="DS36" s="486"/>
      <c r="DT36" s="486"/>
      <c r="DU36" s="486"/>
      <c r="DV36" s="487"/>
      <c r="DW36" s="485" t="e">
        <f>SUM(DW21:EH35)</f>
        <v>#VALUE!</v>
      </c>
      <c r="DX36" s="486"/>
      <c r="DY36" s="486"/>
      <c r="DZ36" s="486"/>
      <c r="EA36" s="486"/>
      <c r="EB36" s="486"/>
      <c r="EC36" s="486"/>
      <c r="ED36" s="486"/>
      <c r="EE36" s="486"/>
      <c r="EF36" s="486"/>
      <c r="EG36" s="486"/>
      <c r="EH36" s="487"/>
      <c r="EI36" s="488" t="s">
        <v>74</v>
      </c>
      <c r="EJ36" s="397"/>
      <c r="EK36" s="397"/>
      <c r="EL36" s="489"/>
      <c r="EN36" s="21">
        <f>SUM(EN21:EN35)</f>
        <v>0</v>
      </c>
      <c r="EO36" s="28">
        <f t="shared" si="3"/>
        <v>0</v>
      </c>
    </row>
    <row r="37" spans="1:145" ht="18" customHeight="1" thickBot="1">
      <c r="A37" s="375"/>
      <c r="B37" s="376"/>
      <c r="C37" s="376"/>
      <c r="D37" s="377">
        <f>IF(A37&lt;&gt;"",TEXT(DATE(YEAR('請求書'!$D$20),MONTH('請求書'!$D$20),$A37),"AAA"),"")</f>
      </c>
      <c r="E37" s="378"/>
      <c r="F37" s="379"/>
      <c r="G37" s="341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3">
        <f t="shared" si="1"/>
        <v>0</v>
      </c>
      <c r="T37" s="344"/>
      <c r="U37" s="344"/>
      <c r="V37" s="344"/>
      <c r="W37" s="345"/>
      <c r="X37" s="346"/>
      <c r="Y37" s="346"/>
      <c r="Z37" s="346"/>
      <c r="AA37" s="346"/>
      <c r="AB37" s="346"/>
      <c r="AC37" s="346"/>
      <c r="AD37" s="346"/>
      <c r="AE37" s="347"/>
      <c r="AF37" s="346"/>
      <c r="AG37" s="346"/>
      <c r="AH37" s="346"/>
      <c r="AI37" s="380"/>
      <c r="AJ37" s="381"/>
      <c r="AK37" s="382"/>
      <c r="AL37" s="382"/>
      <c r="AM37" s="382"/>
      <c r="AN37" s="383"/>
      <c r="AO37" s="392"/>
      <c r="AP37" s="393"/>
      <c r="AQ37" s="393"/>
      <c r="AR37" s="393"/>
      <c r="AS37" s="393"/>
      <c r="AT37" s="393"/>
      <c r="AU37" s="393"/>
      <c r="AV37" s="393"/>
      <c r="AW37" s="393"/>
      <c r="AX37" s="393"/>
      <c r="AY37" s="393"/>
      <c r="AZ37" s="393"/>
      <c r="BA37" s="393"/>
      <c r="BB37" s="393"/>
      <c r="BC37" s="393"/>
      <c r="BD37" s="393"/>
      <c r="BE37" s="393"/>
      <c r="BF37" s="393"/>
      <c r="BG37" s="394"/>
      <c r="BH37" s="28">
        <f t="shared" si="2"/>
      </c>
      <c r="BI37" s="28">
        <f>IF(ISERROR(VLOOKUP(BH37,'単価設定'!$G$3:$K$7,2,FALSE)),"",VLOOKUP(BH37,'単価設定'!$G$3:$K$7,2,FALSE))</f>
      </c>
      <c r="BJ37" s="26">
        <f>IF(BI37&lt;&gt;"",IF(COUNTIF(BI$12:BI37,BI37)=1,ROW(),""),"")</f>
      </c>
      <c r="BK37" s="26">
        <f t="shared" si="0"/>
      </c>
      <c r="EO37" s="28">
        <f t="shared" si="3"/>
        <v>0</v>
      </c>
    </row>
    <row r="38" spans="1:145" ht="18" customHeight="1" thickBot="1">
      <c r="A38" s="375"/>
      <c r="B38" s="376"/>
      <c r="C38" s="376"/>
      <c r="D38" s="377">
        <f>IF(A38&lt;&gt;"",TEXT(DATE(YEAR('請求書'!$D$20),MONTH('請求書'!$D$20),$A38),"AAA"),"")</f>
      </c>
      <c r="E38" s="378"/>
      <c r="F38" s="379"/>
      <c r="G38" s="341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3">
        <f t="shared" si="1"/>
        <v>0</v>
      </c>
      <c r="T38" s="344"/>
      <c r="U38" s="344"/>
      <c r="V38" s="344"/>
      <c r="W38" s="345"/>
      <c r="X38" s="346"/>
      <c r="Y38" s="346"/>
      <c r="Z38" s="346"/>
      <c r="AA38" s="346"/>
      <c r="AB38" s="346"/>
      <c r="AC38" s="346"/>
      <c r="AD38" s="346"/>
      <c r="AE38" s="347"/>
      <c r="AF38" s="346"/>
      <c r="AG38" s="346"/>
      <c r="AH38" s="346"/>
      <c r="AI38" s="380"/>
      <c r="AJ38" s="381"/>
      <c r="AK38" s="382"/>
      <c r="AL38" s="382"/>
      <c r="AM38" s="382"/>
      <c r="AN38" s="383"/>
      <c r="AO38" s="392"/>
      <c r="AP38" s="393"/>
      <c r="AQ38" s="393"/>
      <c r="AR38" s="393"/>
      <c r="AS38" s="393"/>
      <c r="AT38" s="393"/>
      <c r="AU38" s="393"/>
      <c r="AV38" s="393"/>
      <c r="AW38" s="393"/>
      <c r="AX38" s="393"/>
      <c r="AY38" s="393"/>
      <c r="AZ38" s="393"/>
      <c r="BA38" s="393"/>
      <c r="BB38" s="393"/>
      <c r="BC38" s="393"/>
      <c r="BD38" s="393"/>
      <c r="BE38" s="393"/>
      <c r="BF38" s="393"/>
      <c r="BG38" s="394"/>
      <c r="BH38" s="28">
        <f t="shared" si="2"/>
      </c>
      <c r="BI38" s="28">
        <f>IF(ISERROR(VLOOKUP(BH38,'単価設定'!$G$3:$K$7,2,FALSE)),"",VLOOKUP(BH38,'単価設定'!$G$3:$K$7,2,FALSE))</f>
      </c>
      <c r="BJ38" s="26">
        <f>IF(BI38&lt;&gt;"",IF(COUNTIF(BI$12:BI38,BI38)=1,ROW(),""),"")</f>
      </c>
      <c r="BK38" s="26">
        <f t="shared" si="0"/>
      </c>
      <c r="BO38" s="494" t="s">
        <v>45</v>
      </c>
      <c r="BP38" s="495"/>
      <c r="BQ38" s="496"/>
      <c r="BR38" s="395" t="s">
        <v>75</v>
      </c>
      <c r="BS38" s="492"/>
      <c r="BT38" s="492"/>
      <c r="BU38" s="492"/>
      <c r="BV38" s="492"/>
      <c r="BW38" s="492"/>
      <c r="BX38" s="492"/>
      <c r="BY38" s="492"/>
      <c r="BZ38" s="492"/>
      <c r="CA38" s="492"/>
      <c r="CB38" s="492"/>
      <c r="CC38" s="492"/>
      <c r="CD38" s="492"/>
      <c r="CE38" s="492"/>
      <c r="CF38" s="492"/>
      <c r="CG38" s="492"/>
      <c r="CH38" s="492"/>
      <c r="CI38" s="492"/>
      <c r="CJ38" s="492"/>
      <c r="CK38" s="492"/>
      <c r="CL38" s="492"/>
      <c r="CM38" s="492"/>
      <c r="CN38" s="492"/>
      <c r="CO38" s="492"/>
      <c r="CP38" s="492"/>
      <c r="CQ38" s="492"/>
      <c r="CR38" s="492"/>
      <c r="CS38" s="492"/>
      <c r="CT38" s="492"/>
      <c r="CU38" s="492"/>
      <c r="CV38" s="492"/>
      <c r="CW38" s="492"/>
      <c r="CX38" s="492"/>
      <c r="CY38" s="492"/>
      <c r="CZ38" s="503" t="s">
        <v>76</v>
      </c>
      <c r="DA38" s="397"/>
      <c r="DB38" s="397"/>
      <c r="DC38" s="397"/>
      <c r="DD38" s="397"/>
      <c r="DE38" s="397"/>
      <c r="DF38" s="397"/>
      <c r="DG38" s="397"/>
      <c r="DH38" s="397"/>
      <c r="DI38" s="397"/>
      <c r="DJ38" s="397"/>
      <c r="DK38" s="489"/>
      <c r="DL38" s="395" t="s">
        <v>24</v>
      </c>
      <c r="DM38" s="492"/>
      <c r="DN38" s="492"/>
      <c r="DO38" s="492"/>
      <c r="DP38" s="492"/>
      <c r="DQ38" s="492"/>
      <c r="DR38" s="492"/>
      <c r="DS38" s="492"/>
      <c r="DT38" s="492"/>
      <c r="DU38" s="492"/>
      <c r="DV38" s="492"/>
      <c r="DW38" s="492"/>
      <c r="DX38" s="492"/>
      <c r="DY38" s="492"/>
      <c r="DZ38" s="492"/>
      <c r="EA38" s="492"/>
      <c r="EB38" s="492"/>
      <c r="EC38" s="492"/>
      <c r="ED38" s="492"/>
      <c r="EE38" s="492"/>
      <c r="EF38" s="492"/>
      <c r="EG38" s="492"/>
      <c r="EH38" s="492"/>
      <c r="EI38" s="492"/>
      <c r="EJ38" s="492"/>
      <c r="EK38" s="492"/>
      <c r="EL38" s="493"/>
      <c r="EO38" s="28">
        <f t="shared" si="3"/>
        <v>0</v>
      </c>
    </row>
    <row r="39" spans="1:145" ht="18" customHeight="1">
      <c r="A39" s="375"/>
      <c r="B39" s="376"/>
      <c r="C39" s="376"/>
      <c r="D39" s="377">
        <f>IF(A39&lt;&gt;"",TEXT(DATE(YEAR('請求書'!$D$20),MONTH('請求書'!$D$20),$A39),"AAA"),"")</f>
      </c>
      <c r="E39" s="378"/>
      <c r="F39" s="379"/>
      <c r="G39" s="341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3">
        <f t="shared" si="1"/>
        <v>0</v>
      </c>
      <c r="T39" s="344"/>
      <c r="U39" s="344"/>
      <c r="V39" s="344"/>
      <c r="W39" s="345"/>
      <c r="X39" s="346"/>
      <c r="Y39" s="346"/>
      <c r="Z39" s="346"/>
      <c r="AA39" s="346"/>
      <c r="AB39" s="346"/>
      <c r="AC39" s="346"/>
      <c r="AD39" s="346"/>
      <c r="AE39" s="347"/>
      <c r="AF39" s="346"/>
      <c r="AG39" s="346"/>
      <c r="AH39" s="346"/>
      <c r="AI39" s="380"/>
      <c r="AJ39" s="381"/>
      <c r="AK39" s="382"/>
      <c r="AL39" s="382"/>
      <c r="AM39" s="382"/>
      <c r="AN39" s="383"/>
      <c r="AO39" s="392"/>
      <c r="AP39" s="393"/>
      <c r="AQ39" s="393"/>
      <c r="AR39" s="393"/>
      <c r="AS39" s="393"/>
      <c r="AT39" s="393"/>
      <c r="AU39" s="393"/>
      <c r="AV39" s="393"/>
      <c r="AW39" s="393"/>
      <c r="AX39" s="393"/>
      <c r="AY39" s="393"/>
      <c r="AZ39" s="393"/>
      <c r="BA39" s="393"/>
      <c r="BB39" s="393"/>
      <c r="BC39" s="393"/>
      <c r="BD39" s="393"/>
      <c r="BE39" s="393"/>
      <c r="BF39" s="393"/>
      <c r="BG39" s="394"/>
      <c r="BH39" s="28">
        <f t="shared" si="2"/>
      </c>
      <c r="BI39" s="28">
        <f>IF(ISERROR(VLOOKUP(BH39,'単価設定'!$G$3:$K$7,2,FALSE)),"",VLOOKUP(BH39,'単価設定'!$G$3:$K$7,2,FALSE))</f>
      </c>
      <c r="BJ39" s="26">
        <f>IF(BI39&lt;&gt;"",IF(COUNTIF(BI$12:BI39,BI39)=1,ROW(),""),"")</f>
      </c>
      <c r="BK39" s="26">
        <f t="shared" si="0"/>
      </c>
      <c r="BO39" s="497"/>
      <c r="BP39" s="498"/>
      <c r="BQ39" s="499"/>
      <c r="BR39" s="415" t="s">
        <v>77</v>
      </c>
      <c r="BS39" s="505"/>
      <c r="BT39" s="505"/>
      <c r="BU39" s="505"/>
      <c r="BV39" s="505"/>
      <c r="BW39" s="505"/>
      <c r="BX39" s="505"/>
      <c r="BY39" s="505"/>
      <c r="BZ39" s="505"/>
      <c r="CA39" s="505"/>
      <c r="CB39" s="505"/>
      <c r="CC39" s="505"/>
      <c r="CD39" s="505"/>
      <c r="CE39" s="505"/>
      <c r="CF39" s="505"/>
      <c r="CG39" s="505"/>
      <c r="CH39" s="505"/>
      <c r="CI39" s="505"/>
      <c r="CJ39" s="505"/>
      <c r="CK39" s="505"/>
      <c r="CL39" s="505"/>
      <c r="CM39" s="505"/>
      <c r="CN39" s="505"/>
      <c r="CO39" s="505"/>
      <c r="CP39" s="505"/>
      <c r="CQ39" s="505"/>
      <c r="CR39" s="505"/>
      <c r="CS39" s="505"/>
      <c r="CT39" s="505"/>
      <c r="CU39" s="505"/>
      <c r="CV39" s="505"/>
      <c r="CW39" s="505"/>
      <c r="CX39" s="505"/>
      <c r="CY39" s="513"/>
      <c r="CZ39" s="514">
        <f>IF(ISERROR(DK36),0,DK36)</f>
        <v>0</v>
      </c>
      <c r="DA39" s="515"/>
      <c r="DB39" s="515"/>
      <c r="DC39" s="515"/>
      <c r="DD39" s="515"/>
      <c r="DE39" s="515"/>
      <c r="DF39" s="515"/>
      <c r="DG39" s="515"/>
      <c r="DH39" s="515"/>
      <c r="DI39" s="515"/>
      <c r="DJ39" s="515"/>
      <c r="DK39" s="516"/>
      <c r="DL39" s="504"/>
      <c r="DM39" s="505"/>
      <c r="DN39" s="505"/>
      <c r="DO39" s="505"/>
      <c r="DP39" s="505"/>
      <c r="DQ39" s="505"/>
      <c r="DR39" s="505"/>
      <c r="DS39" s="505"/>
      <c r="DT39" s="505"/>
      <c r="DU39" s="505"/>
      <c r="DV39" s="505"/>
      <c r="DW39" s="505"/>
      <c r="DX39" s="505"/>
      <c r="DY39" s="505"/>
      <c r="DZ39" s="505"/>
      <c r="EA39" s="505"/>
      <c r="EB39" s="505"/>
      <c r="EC39" s="505"/>
      <c r="ED39" s="505"/>
      <c r="EE39" s="505"/>
      <c r="EF39" s="505"/>
      <c r="EG39" s="505"/>
      <c r="EH39" s="505"/>
      <c r="EI39" s="505"/>
      <c r="EJ39" s="505"/>
      <c r="EK39" s="505"/>
      <c r="EL39" s="506"/>
      <c r="EO39" s="28">
        <f t="shared" si="3"/>
        <v>0</v>
      </c>
    </row>
    <row r="40" spans="1:145" ht="18" customHeight="1">
      <c r="A40" s="375"/>
      <c r="B40" s="376"/>
      <c r="C40" s="376"/>
      <c r="D40" s="377">
        <f>IF(A40&lt;&gt;"",TEXT(DATE(YEAR('請求書'!$D$20),MONTH('請求書'!$D$20),$A40),"AAA"),"")</f>
      </c>
      <c r="E40" s="378"/>
      <c r="F40" s="379"/>
      <c r="G40" s="341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3">
        <f t="shared" si="1"/>
        <v>0</v>
      </c>
      <c r="T40" s="344"/>
      <c r="U40" s="344"/>
      <c r="V40" s="344"/>
      <c r="W40" s="345"/>
      <c r="X40" s="346"/>
      <c r="Y40" s="346"/>
      <c r="Z40" s="346"/>
      <c r="AA40" s="346"/>
      <c r="AB40" s="346"/>
      <c r="AC40" s="346"/>
      <c r="AD40" s="346"/>
      <c r="AE40" s="347"/>
      <c r="AF40" s="346"/>
      <c r="AG40" s="346"/>
      <c r="AH40" s="346"/>
      <c r="AI40" s="380"/>
      <c r="AJ40" s="381"/>
      <c r="AK40" s="382"/>
      <c r="AL40" s="382"/>
      <c r="AM40" s="382"/>
      <c r="AN40" s="383"/>
      <c r="AO40" s="392"/>
      <c r="AP40" s="393"/>
      <c r="AQ40" s="393"/>
      <c r="AR40" s="393"/>
      <c r="AS40" s="393"/>
      <c r="AT40" s="393"/>
      <c r="AU40" s="393"/>
      <c r="AV40" s="393"/>
      <c r="AW40" s="393"/>
      <c r="AX40" s="393"/>
      <c r="AY40" s="393"/>
      <c r="AZ40" s="393"/>
      <c r="BA40" s="393"/>
      <c r="BB40" s="393"/>
      <c r="BC40" s="393"/>
      <c r="BD40" s="393"/>
      <c r="BE40" s="393"/>
      <c r="BF40" s="393"/>
      <c r="BG40" s="394"/>
      <c r="BH40" s="28">
        <f t="shared" si="2"/>
      </c>
      <c r="BI40" s="28">
        <f>IF(ISERROR(VLOOKUP(BH40,'単価設定'!$G$3:$K$7,2,FALSE)),"",VLOOKUP(BH40,'単価設定'!$G$3:$K$7,2,FALSE))</f>
      </c>
      <c r="BJ40" s="26">
        <f>IF(BI40&lt;&gt;"",IF(COUNTIF(BI$12:BI40,BI40)=1,ROW(),""),"")</f>
      </c>
      <c r="BK40" s="26">
        <f t="shared" si="0"/>
      </c>
      <c r="BN40" s="57"/>
      <c r="BO40" s="497"/>
      <c r="BP40" s="498"/>
      <c r="BQ40" s="499"/>
      <c r="BR40" s="457" t="s">
        <v>78</v>
      </c>
      <c r="BS40" s="517"/>
      <c r="BT40" s="517"/>
      <c r="BU40" s="517"/>
      <c r="BV40" s="517"/>
      <c r="BW40" s="517"/>
      <c r="BX40" s="517"/>
      <c r="BY40" s="517"/>
      <c r="BZ40" s="517"/>
      <c r="CA40" s="517"/>
      <c r="CB40" s="517"/>
      <c r="CC40" s="517"/>
      <c r="CD40" s="517"/>
      <c r="CE40" s="517"/>
      <c r="CF40" s="517"/>
      <c r="CG40" s="517"/>
      <c r="CH40" s="517"/>
      <c r="CI40" s="517"/>
      <c r="CJ40" s="517"/>
      <c r="CK40" s="517"/>
      <c r="CL40" s="517"/>
      <c r="CM40" s="517"/>
      <c r="CN40" s="517"/>
      <c r="CO40" s="517"/>
      <c r="CP40" s="517"/>
      <c r="CQ40" s="517"/>
      <c r="CR40" s="517"/>
      <c r="CS40" s="517"/>
      <c r="CT40" s="517"/>
      <c r="CU40" s="517"/>
      <c r="CV40" s="517"/>
      <c r="CW40" s="517"/>
      <c r="CX40" s="517"/>
      <c r="CY40" s="518"/>
      <c r="CZ40" s="519" t="e">
        <f>IF(EC17&lt;&gt;"",EC17,IF(DW36&gt;CG15,CG15,DW36))</f>
        <v>#VALUE!</v>
      </c>
      <c r="DA40" s="520"/>
      <c r="DB40" s="520"/>
      <c r="DC40" s="520"/>
      <c r="DD40" s="520"/>
      <c r="DE40" s="520"/>
      <c r="DF40" s="520"/>
      <c r="DG40" s="520"/>
      <c r="DH40" s="520"/>
      <c r="DI40" s="520"/>
      <c r="DJ40" s="520"/>
      <c r="DK40" s="521"/>
      <c r="DL40" s="507" t="s">
        <v>79</v>
      </c>
      <c r="DM40" s="508"/>
      <c r="DN40" s="508"/>
      <c r="DO40" s="508"/>
      <c r="DP40" s="508"/>
      <c r="DQ40" s="508"/>
      <c r="DR40" s="508"/>
      <c r="DS40" s="508"/>
      <c r="DT40" s="508"/>
      <c r="DU40" s="508"/>
      <c r="DV40" s="508"/>
      <c r="DW40" s="508"/>
      <c r="DX40" s="508"/>
      <c r="DY40" s="508"/>
      <c r="DZ40" s="508"/>
      <c r="EA40" s="508"/>
      <c r="EB40" s="508"/>
      <c r="EC40" s="508"/>
      <c r="ED40" s="508"/>
      <c r="EE40" s="508"/>
      <c r="EF40" s="508"/>
      <c r="EG40" s="508"/>
      <c r="EH40" s="508"/>
      <c r="EI40" s="508"/>
      <c r="EJ40" s="508"/>
      <c r="EK40" s="508"/>
      <c r="EL40" s="509"/>
      <c r="EO40" s="28">
        <f t="shared" si="3"/>
        <v>0</v>
      </c>
    </row>
    <row r="41" spans="1:145" ht="18" customHeight="1" thickBot="1">
      <c r="A41" s="375"/>
      <c r="B41" s="376"/>
      <c r="C41" s="376"/>
      <c r="D41" s="377">
        <f>IF(A41&lt;&gt;"",TEXT(DATE(YEAR('請求書'!$D$20),MONTH('請求書'!$D$20),$A41),"AAA"),"")</f>
      </c>
      <c r="E41" s="378"/>
      <c r="F41" s="379"/>
      <c r="G41" s="341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3">
        <f t="shared" si="1"/>
        <v>0</v>
      </c>
      <c r="T41" s="344"/>
      <c r="U41" s="344"/>
      <c r="V41" s="344"/>
      <c r="W41" s="345"/>
      <c r="X41" s="346"/>
      <c r="Y41" s="346"/>
      <c r="Z41" s="346"/>
      <c r="AA41" s="346"/>
      <c r="AB41" s="346"/>
      <c r="AC41" s="346"/>
      <c r="AD41" s="346"/>
      <c r="AE41" s="347"/>
      <c r="AF41" s="346"/>
      <c r="AG41" s="346"/>
      <c r="AH41" s="346"/>
      <c r="AI41" s="380"/>
      <c r="AJ41" s="381"/>
      <c r="AK41" s="382"/>
      <c r="AL41" s="382"/>
      <c r="AM41" s="382"/>
      <c r="AN41" s="383"/>
      <c r="AO41" s="392"/>
      <c r="AP41" s="393"/>
      <c r="AQ41" s="393"/>
      <c r="AR41" s="393"/>
      <c r="AS41" s="393"/>
      <c r="AT41" s="393"/>
      <c r="AU41" s="393"/>
      <c r="AV41" s="393"/>
      <c r="AW41" s="393"/>
      <c r="AX41" s="393"/>
      <c r="AY41" s="393"/>
      <c r="AZ41" s="393"/>
      <c r="BA41" s="393"/>
      <c r="BB41" s="393"/>
      <c r="BC41" s="393"/>
      <c r="BD41" s="393"/>
      <c r="BE41" s="393"/>
      <c r="BF41" s="393"/>
      <c r="BG41" s="394"/>
      <c r="BH41" s="28">
        <f t="shared" si="2"/>
      </c>
      <c r="BI41" s="28">
        <f>IF(ISERROR(VLOOKUP(BH41,'単価設定'!$G$3:$K$7,2,FALSE)),"",VLOOKUP(BH41,'単価設定'!$G$3:$K$7,2,FALSE))</f>
      </c>
      <c r="BJ41" s="26">
        <f>IF(BI41&lt;&gt;"",IF(COUNTIF(BI$12:BI41,BI41)=1,ROW(),""),"")</f>
      </c>
      <c r="BK41" s="26">
        <f t="shared" si="0"/>
      </c>
      <c r="BO41" s="500"/>
      <c r="BP41" s="501"/>
      <c r="BQ41" s="502"/>
      <c r="BR41" s="522" t="s">
        <v>80</v>
      </c>
      <c r="BS41" s="523"/>
      <c r="BT41" s="523"/>
      <c r="BU41" s="523"/>
      <c r="BV41" s="523"/>
      <c r="BW41" s="523"/>
      <c r="BX41" s="523"/>
      <c r="BY41" s="523"/>
      <c r="BZ41" s="523"/>
      <c r="CA41" s="523"/>
      <c r="CB41" s="523"/>
      <c r="CC41" s="523"/>
      <c r="CD41" s="523"/>
      <c r="CE41" s="523"/>
      <c r="CF41" s="523"/>
      <c r="CG41" s="523"/>
      <c r="CH41" s="523"/>
      <c r="CI41" s="523"/>
      <c r="CJ41" s="523"/>
      <c r="CK41" s="523"/>
      <c r="CL41" s="523"/>
      <c r="CM41" s="523"/>
      <c r="CN41" s="523"/>
      <c r="CO41" s="523"/>
      <c r="CP41" s="523"/>
      <c r="CQ41" s="523"/>
      <c r="CR41" s="523"/>
      <c r="CS41" s="523"/>
      <c r="CT41" s="523"/>
      <c r="CU41" s="523"/>
      <c r="CV41" s="523"/>
      <c r="CW41" s="523"/>
      <c r="CX41" s="523"/>
      <c r="CY41" s="524"/>
      <c r="CZ41" s="525"/>
      <c r="DA41" s="526"/>
      <c r="DB41" s="526"/>
      <c r="DC41" s="526"/>
      <c r="DD41" s="526"/>
      <c r="DE41" s="526"/>
      <c r="DF41" s="526"/>
      <c r="DG41" s="526"/>
      <c r="DH41" s="526"/>
      <c r="DI41" s="526"/>
      <c r="DJ41" s="526"/>
      <c r="DK41" s="527"/>
      <c r="DL41" s="510"/>
      <c r="DM41" s="511"/>
      <c r="DN41" s="511"/>
      <c r="DO41" s="511"/>
      <c r="DP41" s="511"/>
      <c r="DQ41" s="511"/>
      <c r="DR41" s="511"/>
      <c r="DS41" s="511"/>
      <c r="DT41" s="511"/>
      <c r="DU41" s="511"/>
      <c r="DV41" s="511"/>
      <c r="DW41" s="511"/>
      <c r="DX41" s="511"/>
      <c r="DY41" s="511"/>
      <c r="DZ41" s="511"/>
      <c r="EA41" s="511"/>
      <c r="EB41" s="511"/>
      <c r="EC41" s="511"/>
      <c r="ED41" s="511"/>
      <c r="EE41" s="511"/>
      <c r="EF41" s="511"/>
      <c r="EG41" s="511"/>
      <c r="EH41" s="511"/>
      <c r="EI41" s="511"/>
      <c r="EJ41" s="511"/>
      <c r="EK41" s="511"/>
      <c r="EL41" s="512"/>
      <c r="EO41" s="28">
        <f t="shared" si="3"/>
        <v>0</v>
      </c>
    </row>
    <row r="42" spans="1:145" ht="18" customHeight="1" thickBot="1">
      <c r="A42" s="533"/>
      <c r="B42" s="534"/>
      <c r="C42" s="534"/>
      <c r="D42" s="535">
        <f>IF(A42&lt;&gt;"",TEXT(DATE(YEAR('請求書'!$D$20),MONTH('請求書'!$D$20),$A42),"AAA"),"")</f>
      </c>
      <c r="E42" s="536"/>
      <c r="F42" s="537"/>
      <c r="G42" s="538"/>
      <c r="H42" s="539"/>
      <c r="I42" s="539"/>
      <c r="J42" s="539"/>
      <c r="K42" s="539"/>
      <c r="L42" s="539"/>
      <c r="M42" s="539"/>
      <c r="N42" s="539"/>
      <c r="O42" s="539"/>
      <c r="P42" s="539"/>
      <c r="Q42" s="539"/>
      <c r="R42" s="539"/>
      <c r="S42" s="540">
        <f t="shared" si="1"/>
        <v>0</v>
      </c>
      <c r="T42" s="541"/>
      <c r="U42" s="541"/>
      <c r="V42" s="541"/>
      <c r="W42" s="542"/>
      <c r="X42" s="543"/>
      <c r="Y42" s="543"/>
      <c r="Z42" s="543"/>
      <c r="AA42" s="543"/>
      <c r="AB42" s="543"/>
      <c r="AC42" s="543"/>
      <c r="AD42" s="543"/>
      <c r="AE42" s="560"/>
      <c r="AF42" s="543"/>
      <c r="AG42" s="543"/>
      <c r="AH42" s="543"/>
      <c r="AI42" s="561"/>
      <c r="AJ42" s="381"/>
      <c r="AK42" s="382"/>
      <c r="AL42" s="382"/>
      <c r="AM42" s="382"/>
      <c r="AN42" s="383"/>
      <c r="AO42" s="562"/>
      <c r="AP42" s="563"/>
      <c r="AQ42" s="563"/>
      <c r="AR42" s="563"/>
      <c r="AS42" s="563"/>
      <c r="AT42" s="563"/>
      <c r="AU42" s="563"/>
      <c r="AV42" s="563"/>
      <c r="AW42" s="563"/>
      <c r="AX42" s="563"/>
      <c r="AY42" s="563"/>
      <c r="AZ42" s="563"/>
      <c r="BA42" s="563"/>
      <c r="BB42" s="563"/>
      <c r="BC42" s="563"/>
      <c r="BD42" s="563"/>
      <c r="BE42" s="563"/>
      <c r="BF42" s="563"/>
      <c r="BG42" s="564"/>
      <c r="BH42" s="28">
        <f t="shared" si="2"/>
      </c>
      <c r="BI42" s="28">
        <f>IF(ISERROR(VLOOKUP(BH42,'単価設定'!$G$3:$K$7,2,FALSE)),"",VLOOKUP(BH42,'単価設定'!$G$3:$K$7,2,FALSE))</f>
      </c>
      <c r="BJ42" s="26">
        <f>IF(BI42&lt;&gt;"",IF(COUNTIF(BI$12:BI42,BI42)=1,ROW(),""),"")</f>
      </c>
      <c r="BK42" s="26">
        <f t="shared" si="0"/>
      </c>
      <c r="EO42" s="28">
        <f t="shared" si="3"/>
        <v>0</v>
      </c>
    </row>
    <row r="43" spans="1:125" ht="18" customHeight="1" thickBot="1" thickTop="1">
      <c r="A43" s="528" t="s">
        <v>27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30">
        <f>SUM(S12:S42)</f>
        <v>0</v>
      </c>
      <c r="T43" s="530"/>
      <c r="U43" s="530"/>
      <c r="V43" s="530"/>
      <c r="W43" s="530"/>
      <c r="X43" s="531">
        <f>SUM(X12:X42)</f>
        <v>0</v>
      </c>
      <c r="Y43" s="531"/>
      <c r="Z43" s="531"/>
      <c r="AA43" s="532"/>
      <c r="AB43" s="531">
        <f>SUM(AB12:AB42)</f>
        <v>0</v>
      </c>
      <c r="AC43" s="532"/>
      <c r="AD43" s="532"/>
      <c r="AE43" s="565"/>
      <c r="AF43" s="531">
        <f>SUM(AF12:AF42)</f>
        <v>0</v>
      </c>
      <c r="AG43" s="532"/>
      <c r="AH43" s="532"/>
      <c r="AI43" s="566"/>
      <c r="AJ43" s="567"/>
      <c r="AK43" s="568"/>
      <c r="AL43" s="568"/>
      <c r="AM43" s="568"/>
      <c r="AN43" s="568"/>
      <c r="AO43" s="568"/>
      <c r="AP43" s="568"/>
      <c r="AQ43" s="568"/>
      <c r="AR43" s="568"/>
      <c r="AS43" s="568"/>
      <c r="AT43" s="568"/>
      <c r="AU43" s="568"/>
      <c r="AV43" s="568"/>
      <c r="AW43" s="568"/>
      <c r="AX43" s="568"/>
      <c r="AY43" s="568"/>
      <c r="AZ43" s="568"/>
      <c r="BA43" s="568"/>
      <c r="BB43" s="568"/>
      <c r="BC43" s="568"/>
      <c r="BD43" s="568"/>
      <c r="BE43" s="568"/>
      <c r="BF43" s="568"/>
      <c r="BG43" s="569"/>
      <c r="BN43" s="23"/>
      <c r="BO43" s="23"/>
      <c r="BP43" s="23"/>
      <c r="BQ43" s="549" t="s">
        <v>81</v>
      </c>
      <c r="BR43" s="550"/>
      <c r="BS43" s="550"/>
      <c r="BT43" s="550"/>
      <c r="BU43" s="550"/>
      <c r="BV43" s="550"/>
      <c r="BW43" s="550"/>
      <c r="BX43" s="550"/>
      <c r="BY43" s="550"/>
      <c r="BZ43" s="550"/>
      <c r="CA43" s="550"/>
      <c r="CB43" s="550"/>
      <c r="CC43" s="550"/>
      <c r="CD43" s="550"/>
      <c r="CE43" s="550"/>
      <c r="CF43" s="550"/>
      <c r="CG43" s="550"/>
      <c r="CH43" s="550"/>
      <c r="CI43" s="550"/>
      <c r="CJ43" s="550"/>
      <c r="CK43" s="550"/>
      <c r="CL43" s="550"/>
      <c r="CM43" s="550"/>
      <c r="CN43" s="550"/>
      <c r="CO43" s="550"/>
      <c r="CP43" s="550"/>
      <c r="CQ43" s="550"/>
      <c r="CR43" s="550"/>
      <c r="CS43" s="550"/>
      <c r="CT43" s="550"/>
      <c r="CU43" s="550"/>
      <c r="CV43" s="550"/>
      <c r="CW43" s="550"/>
      <c r="CX43" s="550"/>
      <c r="CY43" s="550"/>
      <c r="CZ43" s="550"/>
      <c r="DA43" s="550"/>
      <c r="DB43" s="550"/>
      <c r="DC43" s="551"/>
      <c r="DD43" s="553">
        <f>IF(ISERROR(CZ39),0,CZ39)-IF(ISERROR(CZ40),0,CZ40)-IF(ISERROR(CZ41),0,CZ41)</f>
        <v>0</v>
      </c>
      <c r="DE43" s="314"/>
      <c r="DF43" s="314"/>
      <c r="DG43" s="554"/>
      <c r="DH43" s="554"/>
      <c r="DI43" s="554"/>
      <c r="DJ43" s="554"/>
      <c r="DK43" s="554"/>
      <c r="DL43" s="554"/>
      <c r="DM43" s="554"/>
      <c r="DN43" s="554"/>
      <c r="DO43" s="554"/>
      <c r="DP43" s="554"/>
      <c r="DQ43" s="554"/>
      <c r="DR43" s="554"/>
      <c r="DS43" s="554"/>
      <c r="DT43" s="554"/>
      <c r="DU43" s="555"/>
    </row>
    <row r="44" spans="1:142" ht="18" customHeight="1" thickBo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N44" s="23"/>
      <c r="BO44" s="23"/>
      <c r="BP44" s="23"/>
      <c r="BQ44" s="552"/>
      <c r="BR44" s="511"/>
      <c r="BS44" s="511"/>
      <c r="BT44" s="511"/>
      <c r="BU44" s="511"/>
      <c r="BV44" s="511"/>
      <c r="BW44" s="511"/>
      <c r="BX44" s="511"/>
      <c r="BY44" s="511"/>
      <c r="BZ44" s="511"/>
      <c r="CA44" s="511"/>
      <c r="CB44" s="511"/>
      <c r="CC44" s="511"/>
      <c r="CD44" s="511"/>
      <c r="CE44" s="511"/>
      <c r="CF44" s="511"/>
      <c r="CG44" s="511"/>
      <c r="CH44" s="511"/>
      <c r="CI44" s="511"/>
      <c r="CJ44" s="511"/>
      <c r="CK44" s="511"/>
      <c r="CL44" s="511"/>
      <c r="CM44" s="511"/>
      <c r="CN44" s="511"/>
      <c r="CO44" s="511"/>
      <c r="CP44" s="511"/>
      <c r="CQ44" s="511"/>
      <c r="CR44" s="511"/>
      <c r="CS44" s="511"/>
      <c r="CT44" s="511"/>
      <c r="CU44" s="511"/>
      <c r="CV44" s="511"/>
      <c r="CW44" s="511"/>
      <c r="CX44" s="511"/>
      <c r="CY44" s="511"/>
      <c r="CZ44" s="511"/>
      <c r="DA44" s="511"/>
      <c r="DB44" s="511"/>
      <c r="DC44" s="512"/>
      <c r="DD44" s="405"/>
      <c r="DE44" s="406"/>
      <c r="DF44" s="406"/>
      <c r="DG44" s="556"/>
      <c r="DH44" s="556"/>
      <c r="DI44" s="556"/>
      <c r="DJ44" s="556"/>
      <c r="DK44" s="556"/>
      <c r="DL44" s="556"/>
      <c r="DM44" s="556"/>
      <c r="DN44" s="556"/>
      <c r="DO44" s="556"/>
      <c r="DP44" s="556"/>
      <c r="DQ44" s="556"/>
      <c r="DR44" s="556"/>
      <c r="DS44" s="556"/>
      <c r="DT44" s="556"/>
      <c r="DU44" s="557"/>
      <c r="DW44" s="558"/>
      <c r="DX44" s="544"/>
      <c r="DY44" s="544">
        <v>1</v>
      </c>
      <c r="DZ44" s="544"/>
      <c r="EA44" s="546" t="s">
        <v>28</v>
      </c>
      <c r="EB44" s="547"/>
      <c r="EC44" s="547"/>
      <c r="ED44" s="559"/>
      <c r="EE44" s="544"/>
      <c r="EF44" s="544"/>
      <c r="EG44" s="544">
        <v>1</v>
      </c>
      <c r="EH44" s="545"/>
      <c r="EI44" s="546" t="s">
        <v>82</v>
      </c>
      <c r="EJ44" s="547"/>
      <c r="EK44" s="547"/>
      <c r="EL44" s="548"/>
    </row>
    <row r="45" spans="1:108" ht="18" customHeight="1">
      <c r="A45" s="61"/>
      <c r="B45" s="61"/>
      <c r="C45" s="61"/>
      <c r="D45" s="61"/>
      <c r="E45" s="61"/>
      <c r="F45" s="61"/>
      <c r="G45" s="61"/>
      <c r="H45" s="61"/>
      <c r="I45" s="60"/>
      <c r="J45" s="60"/>
      <c r="K45" s="60"/>
      <c r="L45" s="60"/>
      <c r="M45" s="60"/>
      <c r="N45" s="60"/>
      <c r="O45" s="60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0"/>
      <c r="AA45" s="60"/>
      <c r="AB45" s="60"/>
      <c r="AC45" s="60"/>
      <c r="AD45" s="60"/>
      <c r="AE45" s="60"/>
      <c r="AF45" s="60"/>
      <c r="AG45" s="61"/>
      <c r="AH45" s="61"/>
      <c r="AI45" s="61"/>
      <c r="AJ45" s="61"/>
      <c r="AK45" s="60"/>
      <c r="AL45" s="61"/>
      <c r="AM45" s="61"/>
      <c r="AN45" s="61"/>
      <c r="AO45" s="61"/>
      <c r="AP45" s="61"/>
      <c r="AQ45" s="60"/>
      <c r="AR45" s="60"/>
      <c r="AS45" s="60"/>
      <c r="AT45" s="60"/>
      <c r="AU45" s="60"/>
      <c r="AV45" s="60"/>
      <c r="AW45" s="60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DD45" s="21">
        <f>IF(DD43&lt;&gt;0,1,0)</f>
        <v>0</v>
      </c>
    </row>
    <row r="46" spans="1:59" ht="14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</row>
    <row r="47" spans="1:144" ht="13.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2"/>
      <c r="AK47" s="63"/>
      <c r="AL47" s="63"/>
      <c r="AM47" s="63"/>
      <c r="AN47" s="63"/>
      <c r="AO47" s="62"/>
      <c r="AP47" s="62"/>
      <c r="AQ47" s="62"/>
      <c r="AR47" s="62"/>
      <c r="AS47" s="62"/>
      <c r="AT47" s="62"/>
      <c r="AU47" s="62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</row>
    <row r="48" spans="1:144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2"/>
      <c r="AK48" s="63"/>
      <c r="AL48" s="63"/>
      <c r="AM48" s="63"/>
      <c r="AN48" s="63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</row>
    <row r="49" spans="36:59" ht="13.5">
      <c r="AJ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</row>
  </sheetData>
  <sheetProtection sheet="1"/>
  <mergeCells count="533">
    <mergeCell ref="EG44:EH44"/>
    <mergeCell ref="EI44:EL44"/>
    <mergeCell ref="BQ43:DC44"/>
    <mergeCell ref="DD43:DU44"/>
    <mergeCell ref="DW44:DX44"/>
    <mergeCell ref="DY44:DZ44"/>
    <mergeCell ref="EA44:ED44"/>
    <mergeCell ref="EE44:EF44"/>
    <mergeCell ref="AB42:AE42"/>
    <mergeCell ref="AF42:AI42"/>
    <mergeCell ref="AJ42:AN42"/>
    <mergeCell ref="AO42:BG42"/>
    <mergeCell ref="A43:R43"/>
    <mergeCell ref="S43:W43"/>
    <mergeCell ref="X43:AA43"/>
    <mergeCell ref="AB43:AE43"/>
    <mergeCell ref="AF43:AI43"/>
    <mergeCell ref="AJ43:BG43"/>
    <mergeCell ref="A42:C42"/>
    <mergeCell ref="D42:F42"/>
    <mergeCell ref="G42:L42"/>
    <mergeCell ref="M42:R42"/>
    <mergeCell ref="S42:W42"/>
    <mergeCell ref="X42:AA42"/>
    <mergeCell ref="AB41:AE41"/>
    <mergeCell ref="AF41:AI41"/>
    <mergeCell ref="AJ41:AN41"/>
    <mergeCell ref="AO41:BG41"/>
    <mergeCell ref="BR41:CY41"/>
    <mergeCell ref="CZ41:DK41"/>
    <mergeCell ref="A41:C41"/>
    <mergeCell ref="D41:F41"/>
    <mergeCell ref="G41:L41"/>
    <mergeCell ref="M41:R41"/>
    <mergeCell ref="S41:W41"/>
    <mergeCell ref="X41:AA41"/>
    <mergeCell ref="AB40:AE40"/>
    <mergeCell ref="AF40:AI40"/>
    <mergeCell ref="AJ40:AN40"/>
    <mergeCell ref="AO40:BG40"/>
    <mergeCell ref="BR40:CY40"/>
    <mergeCell ref="CZ40:DK40"/>
    <mergeCell ref="A40:C40"/>
    <mergeCell ref="D40:F40"/>
    <mergeCell ref="G40:L40"/>
    <mergeCell ref="M40:R40"/>
    <mergeCell ref="S40:W40"/>
    <mergeCell ref="X40:AA40"/>
    <mergeCell ref="AB39:AE39"/>
    <mergeCell ref="AF39:AI39"/>
    <mergeCell ref="AJ39:AN39"/>
    <mergeCell ref="AO39:BG39"/>
    <mergeCell ref="BR39:CY39"/>
    <mergeCell ref="CZ39:DK39"/>
    <mergeCell ref="DL38:EL38"/>
    <mergeCell ref="DL39:EL39"/>
    <mergeCell ref="DL40:EL40"/>
    <mergeCell ref="DL41:EL41"/>
    <mergeCell ref="A39:C39"/>
    <mergeCell ref="D39:F39"/>
    <mergeCell ref="G39:L39"/>
    <mergeCell ref="M39:R39"/>
    <mergeCell ref="S39:W39"/>
    <mergeCell ref="X39:AA39"/>
    <mergeCell ref="AF38:AI38"/>
    <mergeCell ref="AJ38:AN38"/>
    <mergeCell ref="AO38:BG38"/>
    <mergeCell ref="BO38:BQ41"/>
    <mergeCell ref="BR38:CY38"/>
    <mergeCell ref="CZ38:DK38"/>
    <mergeCell ref="AF37:AI37"/>
    <mergeCell ref="AJ37:AN37"/>
    <mergeCell ref="AO37:BG37"/>
    <mergeCell ref="A38:C38"/>
    <mergeCell ref="D38:F38"/>
    <mergeCell ref="G38:L38"/>
    <mergeCell ref="M38:R38"/>
    <mergeCell ref="S38:W38"/>
    <mergeCell ref="X38:AA38"/>
    <mergeCell ref="AB38:AE38"/>
    <mergeCell ref="DK36:DV36"/>
    <mergeCell ref="DW36:EH36"/>
    <mergeCell ref="EI36:EL36"/>
    <mergeCell ref="A37:C37"/>
    <mergeCell ref="D37:F37"/>
    <mergeCell ref="G37:L37"/>
    <mergeCell ref="M37:R37"/>
    <mergeCell ref="S37:W37"/>
    <mergeCell ref="X37:AA37"/>
    <mergeCell ref="AB37:AE37"/>
    <mergeCell ref="X36:AA36"/>
    <mergeCell ref="AB36:AE36"/>
    <mergeCell ref="AF36:AI36"/>
    <mergeCell ref="AJ36:AN36"/>
    <mergeCell ref="AO36:BG36"/>
    <mergeCell ref="BO36:DJ36"/>
    <mergeCell ref="CW35:DF35"/>
    <mergeCell ref="DG35:DJ35"/>
    <mergeCell ref="DK35:DV35"/>
    <mergeCell ref="DW35:EH35"/>
    <mergeCell ref="EI35:EL35"/>
    <mergeCell ref="A36:C36"/>
    <mergeCell ref="D36:F36"/>
    <mergeCell ref="G36:L36"/>
    <mergeCell ref="M36:R36"/>
    <mergeCell ref="S36:W36"/>
    <mergeCell ref="AB35:AE35"/>
    <mergeCell ref="AF35:AI35"/>
    <mergeCell ref="AJ35:AN35"/>
    <mergeCell ref="AO35:BG35"/>
    <mergeCell ref="BR35:CH35"/>
    <mergeCell ref="CI35:CV35"/>
    <mergeCell ref="A35:C35"/>
    <mergeCell ref="D35:F35"/>
    <mergeCell ref="G35:L35"/>
    <mergeCell ref="M35:R35"/>
    <mergeCell ref="S35:W35"/>
    <mergeCell ref="X35:AA35"/>
    <mergeCell ref="CI34:CV34"/>
    <mergeCell ref="CW34:DF34"/>
    <mergeCell ref="DG34:DJ34"/>
    <mergeCell ref="DK34:DV34"/>
    <mergeCell ref="DW34:EH34"/>
    <mergeCell ref="EI34:EL34"/>
    <mergeCell ref="X34:AA34"/>
    <mergeCell ref="AB34:AE34"/>
    <mergeCell ref="AF34:AI34"/>
    <mergeCell ref="AJ34:AN34"/>
    <mergeCell ref="AO34:BG34"/>
    <mergeCell ref="BR34:CH34"/>
    <mergeCell ref="CW33:DF33"/>
    <mergeCell ref="DG33:DJ33"/>
    <mergeCell ref="DK33:DV33"/>
    <mergeCell ref="DW33:EH33"/>
    <mergeCell ref="EI33:EL33"/>
    <mergeCell ref="A34:C34"/>
    <mergeCell ref="D34:F34"/>
    <mergeCell ref="G34:L34"/>
    <mergeCell ref="M34:R34"/>
    <mergeCell ref="S34:W34"/>
    <mergeCell ref="AB33:AE33"/>
    <mergeCell ref="AF33:AI33"/>
    <mergeCell ref="AJ33:AN33"/>
    <mergeCell ref="AO33:BG33"/>
    <mergeCell ref="BR33:CH33"/>
    <mergeCell ref="CI33:CV33"/>
    <mergeCell ref="A33:C33"/>
    <mergeCell ref="D33:F33"/>
    <mergeCell ref="G33:L33"/>
    <mergeCell ref="M33:R33"/>
    <mergeCell ref="S33:W33"/>
    <mergeCell ref="X33:AA33"/>
    <mergeCell ref="CI32:CV32"/>
    <mergeCell ref="CW32:DF32"/>
    <mergeCell ref="DG32:DJ32"/>
    <mergeCell ref="DK32:DV32"/>
    <mergeCell ref="DW32:EH32"/>
    <mergeCell ref="EI32:EL32"/>
    <mergeCell ref="X32:AA32"/>
    <mergeCell ref="AB32:AE32"/>
    <mergeCell ref="AF32:AI32"/>
    <mergeCell ref="AJ32:AN32"/>
    <mergeCell ref="AO32:BG32"/>
    <mergeCell ref="BR32:CH32"/>
    <mergeCell ref="CW31:DF31"/>
    <mergeCell ref="DG31:DJ31"/>
    <mergeCell ref="DK31:DV31"/>
    <mergeCell ref="DW31:EH31"/>
    <mergeCell ref="EI31:EL31"/>
    <mergeCell ref="A32:C32"/>
    <mergeCell ref="D32:F32"/>
    <mergeCell ref="G32:L32"/>
    <mergeCell ref="M32:R32"/>
    <mergeCell ref="S32:W32"/>
    <mergeCell ref="AB31:AE31"/>
    <mergeCell ref="AF31:AI31"/>
    <mergeCell ref="AJ31:AN31"/>
    <mergeCell ref="AO31:BG31"/>
    <mergeCell ref="BR31:CH31"/>
    <mergeCell ref="CI31:CV31"/>
    <mergeCell ref="A31:C31"/>
    <mergeCell ref="D31:F31"/>
    <mergeCell ref="G31:L31"/>
    <mergeCell ref="M31:R31"/>
    <mergeCell ref="S31:W31"/>
    <mergeCell ref="X31:AA31"/>
    <mergeCell ref="CI30:CV30"/>
    <mergeCell ref="CW30:DF30"/>
    <mergeCell ref="DG30:DJ30"/>
    <mergeCell ref="DK30:DV30"/>
    <mergeCell ref="DW30:EH30"/>
    <mergeCell ref="EI30:EL30"/>
    <mergeCell ref="X30:AA30"/>
    <mergeCell ref="AB30:AE30"/>
    <mergeCell ref="AF30:AI30"/>
    <mergeCell ref="AJ30:AN30"/>
    <mergeCell ref="AO30:BG30"/>
    <mergeCell ref="BR30:CH30"/>
    <mergeCell ref="CW29:DF29"/>
    <mergeCell ref="DG29:DJ29"/>
    <mergeCell ref="DK29:DV29"/>
    <mergeCell ref="DW29:EH29"/>
    <mergeCell ref="EI29:EL29"/>
    <mergeCell ref="A30:C30"/>
    <mergeCell ref="D30:F30"/>
    <mergeCell ref="G30:L30"/>
    <mergeCell ref="M30:R30"/>
    <mergeCell ref="S30:W30"/>
    <mergeCell ref="AB29:AE29"/>
    <mergeCell ref="AF29:AI29"/>
    <mergeCell ref="AJ29:AN29"/>
    <mergeCell ref="AO29:BG29"/>
    <mergeCell ref="BR29:CH29"/>
    <mergeCell ref="CI29:CV29"/>
    <mergeCell ref="A29:C29"/>
    <mergeCell ref="D29:F29"/>
    <mergeCell ref="G29:L29"/>
    <mergeCell ref="M29:R29"/>
    <mergeCell ref="S29:W29"/>
    <mergeCell ref="X29:AA29"/>
    <mergeCell ref="CI28:CV28"/>
    <mergeCell ref="CW28:DF28"/>
    <mergeCell ref="DG28:DJ28"/>
    <mergeCell ref="DK28:DV28"/>
    <mergeCell ref="DW28:EH28"/>
    <mergeCell ref="EI28:EL28"/>
    <mergeCell ref="X28:AA28"/>
    <mergeCell ref="AB28:AE28"/>
    <mergeCell ref="AF28:AI28"/>
    <mergeCell ref="AJ28:AN28"/>
    <mergeCell ref="AO28:BG28"/>
    <mergeCell ref="BR28:CH28"/>
    <mergeCell ref="CW27:DF27"/>
    <mergeCell ref="DG27:DJ27"/>
    <mergeCell ref="DK27:DV27"/>
    <mergeCell ref="DW27:EH27"/>
    <mergeCell ref="EI27:EL27"/>
    <mergeCell ref="A28:C28"/>
    <mergeCell ref="D28:F28"/>
    <mergeCell ref="G28:L28"/>
    <mergeCell ref="M28:R28"/>
    <mergeCell ref="S28:W28"/>
    <mergeCell ref="AB27:AE27"/>
    <mergeCell ref="AF27:AI27"/>
    <mergeCell ref="AJ27:AN27"/>
    <mergeCell ref="AO27:BG27"/>
    <mergeCell ref="BR27:CH27"/>
    <mergeCell ref="CI27:CV27"/>
    <mergeCell ref="A27:C27"/>
    <mergeCell ref="D27:F27"/>
    <mergeCell ref="G27:L27"/>
    <mergeCell ref="M27:R27"/>
    <mergeCell ref="S27:W27"/>
    <mergeCell ref="X27:AA27"/>
    <mergeCell ref="CI26:CV26"/>
    <mergeCell ref="CW26:DF26"/>
    <mergeCell ref="DG26:DJ26"/>
    <mergeCell ref="DK26:DV26"/>
    <mergeCell ref="DW26:EH26"/>
    <mergeCell ref="EI26:EL26"/>
    <mergeCell ref="X26:AA26"/>
    <mergeCell ref="AB26:AE26"/>
    <mergeCell ref="AF26:AI26"/>
    <mergeCell ref="AJ26:AN26"/>
    <mergeCell ref="AO26:BG26"/>
    <mergeCell ref="BR26:CH26"/>
    <mergeCell ref="CW25:DF25"/>
    <mergeCell ref="DG25:DJ25"/>
    <mergeCell ref="DK25:DV25"/>
    <mergeCell ref="DW25:EH25"/>
    <mergeCell ref="EI25:EL25"/>
    <mergeCell ref="A26:C26"/>
    <mergeCell ref="D26:F26"/>
    <mergeCell ref="G26:L26"/>
    <mergeCell ref="M26:R26"/>
    <mergeCell ref="S26:W26"/>
    <mergeCell ref="AB25:AE25"/>
    <mergeCell ref="AF25:AI25"/>
    <mergeCell ref="AJ25:AN25"/>
    <mergeCell ref="AO25:BG25"/>
    <mergeCell ref="BR25:CH25"/>
    <mergeCell ref="CI25:CV25"/>
    <mergeCell ref="A25:C25"/>
    <mergeCell ref="D25:F25"/>
    <mergeCell ref="G25:L25"/>
    <mergeCell ref="M25:R25"/>
    <mergeCell ref="S25:W25"/>
    <mergeCell ref="X25:AA25"/>
    <mergeCell ref="CW24:DF24"/>
    <mergeCell ref="DG24:DJ24"/>
    <mergeCell ref="DK24:DV24"/>
    <mergeCell ref="DW24:EH24"/>
    <mergeCell ref="EI24:EL24"/>
    <mergeCell ref="EM24:EN24"/>
    <mergeCell ref="AB24:AE24"/>
    <mergeCell ref="AF24:AI24"/>
    <mergeCell ref="AJ24:AN24"/>
    <mergeCell ref="AO24:BG24"/>
    <mergeCell ref="BR24:CH24"/>
    <mergeCell ref="CI24:CV24"/>
    <mergeCell ref="A24:C24"/>
    <mergeCell ref="D24:F24"/>
    <mergeCell ref="G24:L24"/>
    <mergeCell ref="M24:R24"/>
    <mergeCell ref="S24:W24"/>
    <mergeCell ref="X24:AA24"/>
    <mergeCell ref="CI23:CV23"/>
    <mergeCell ref="CW23:DF23"/>
    <mergeCell ref="DG23:DJ23"/>
    <mergeCell ref="DK23:DV23"/>
    <mergeCell ref="DW23:EH23"/>
    <mergeCell ref="EI23:EL23"/>
    <mergeCell ref="X23:AA23"/>
    <mergeCell ref="AB23:AE23"/>
    <mergeCell ref="AF23:AI23"/>
    <mergeCell ref="AJ23:AN23"/>
    <mergeCell ref="AO23:BG23"/>
    <mergeCell ref="BR23:CH23"/>
    <mergeCell ref="CW22:DF22"/>
    <mergeCell ref="DG22:DJ22"/>
    <mergeCell ref="DK22:DV22"/>
    <mergeCell ref="DW22:EH22"/>
    <mergeCell ref="EI22:EL22"/>
    <mergeCell ref="A23:C23"/>
    <mergeCell ref="D23:F23"/>
    <mergeCell ref="G23:L23"/>
    <mergeCell ref="M23:R23"/>
    <mergeCell ref="S23:W23"/>
    <mergeCell ref="AB22:AE22"/>
    <mergeCell ref="AF22:AI22"/>
    <mergeCell ref="AJ22:AN22"/>
    <mergeCell ref="AO22:BG22"/>
    <mergeCell ref="BR22:CH22"/>
    <mergeCell ref="CI22:CV22"/>
    <mergeCell ref="A22:C22"/>
    <mergeCell ref="D22:F22"/>
    <mergeCell ref="G22:L22"/>
    <mergeCell ref="M22:R22"/>
    <mergeCell ref="S22:W22"/>
    <mergeCell ref="X22:AA22"/>
    <mergeCell ref="CI21:CV21"/>
    <mergeCell ref="CW21:DF21"/>
    <mergeCell ref="DG21:DJ21"/>
    <mergeCell ref="DK21:DV21"/>
    <mergeCell ref="DW21:EH21"/>
    <mergeCell ref="EI21:EL21"/>
    <mergeCell ref="A21:C21"/>
    <mergeCell ref="D21:F21"/>
    <mergeCell ref="G21:L21"/>
    <mergeCell ref="M21:R21"/>
    <mergeCell ref="S21:W21"/>
    <mergeCell ref="X21:AA21"/>
    <mergeCell ref="CI20:CV20"/>
    <mergeCell ref="CW20:DF20"/>
    <mergeCell ref="DG20:DJ20"/>
    <mergeCell ref="DK20:DV20"/>
    <mergeCell ref="DW20:EH20"/>
    <mergeCell ref="EI20:EL20"/>
    <mergeCell ref="AF20:AI20"/>
    <mergeCell ref="AJ20:AN20"/>
    <mergeCell ref="AO20:BG20"/>
    <mergeCell ref="BO20:BQ35"/>
    <mergeCell ref="BR20:CH20"/>
    <mergeCell ref="AB21:AE21"/>
    <mergeCell ref="AF21:AI21"/>
    <mergeCell ref="AJ21:AN21"/>
    <mergeCell ref="AO21:BG21"/>
    <mergeCell ref="BR21:CH21"/>
    <mergeCell ref="AF19:AI19"/>
    <mergeCell ref="AJ19:AN19"/>
    <mergeCell ref="AO19:BG19"/>
    <mergeCell ref="A20:C20"/>
    <mergeCell ref="D20:F20"/>
    <mergeCell ref="G20:L20"/>
    <mergeCell ref="M20:R20"/>
    <mergeCell ref="S20:W20"/>
    <mergeCell ref="X20:AA20"/>
    <mergeCell ref="AB20:AE20"/>
    <mergeCell ref="AJ18:AN18"/>
    <mergeCell ref="AO18:BG18"/>
    <mergeCell ref="CD18:CL18"/>
    <mergeCell ref="A19:C19"/>
    <mergeCell ref="D19:F19"/>
    <mergeCell ref="G19:L19"/>
    <mergeCell ref="M19:R19"/>
    <mergeCell ref="S19:W19"/>
    <mergeCell ref="X19:AA19"/>
    <mergeCell ref="AB19:AE19"/>
    <mergeCell ref="DR17:EB17"/>
    <mergeCell ref="EC17:EL17"/>
    <mergeCell ref="A18:C18"/>
    <mergeCell ref="D18:F18"/>
    <mergeCell ref="G18:L18"/>
    <mergeCell ref="M18:R18"/>
    <mergeCell ref="S18:W18"/>
    <mergeCell ref="X18:AA18"/>
    <mergeCell ref="AB18:AE18"/>
    <mergeCell ref="AF18:AI18"/>
    <mergeCell ref="AB17:AE17"/>
    <mergeCell ref="AF17:AI17"/>
    <mergeCell ref="AJ17:AN17"/>
    <mergeCell ref="AO17:BG17"/>
    <mergeCell ref="BO17:CC18"/>
    <mergeCell ref="CD17:CM17"/>
    <mergeCell ref="CM18:EL18"/>
    <mergeCell ref="CN17:DG17"/>
    <mergeCell ref="DH17:DO17"/>
    <mergeCell ref="DP17:DQ17"/>
    <mergeCell ref="AB16:AE16"/>
    <mergeCell ref="AF16:AI16"/>
    <mergeCell ref="AJ16:AN16"/>
    <mergeCell ref="AO16:BG16"/>
    <mergeCell ref="A17:C17"/>
    <mergeCell ref="D17:F17"/>
    <mergeCell ref="G17:L17"/>
    <mergeCell ref="M17:R17"/>
    <mergeCell ref="S17:W17"/>
    <mergeCell ref="X17:AA17"/>
    <mergeCell ref="A16:C16"/>
    <mergeCell ref="D16:F16"/>
    <mergeCell ref="G16:L16"/>
    <mergeCell ref="M16:R16"/>
    <mergeCell ref="S16:W16"/>
    <mergeCell ref="X16:AA16"/>
    <mergeCell ref="AB15:AE15"/>
    <mergeCell ref="AF15:AI15"/>
    <mergeCell ref="AJ15:AN15"/>
    <mergeCell ref="AO15:BG15"/>
    <mergeCell ref="BO15:CF15"/>
    <mergeCell ref="CG15:CP15"/>
    <mergeCell ref="AB14:AE14"/>
    <mergeCell ref="AF14:AI14"/>
    <mergeCell ref="AJ14:AN14"/>
    <mergeCell ref="AO14:BG14"/>
    <mergeCell ref="A15:C15"/>
    <mergeCell ref="D15:F15"/>
    <mergeCell ref="G15:L15"/>
    <mergeCell ref="M15:R15"/>
    <mergeCell ref="S15:W15"/>
    <mergeCell ref="X15:AA15"/>
    <mergeCell ref="AF13:AI13"/>
    <mergeCell ref="AJ13:AN13"/>
    <mergeCell ref="AO13:BG13"/>
    <mergeCell ref="BO13:CB13"/>
    <mergeCell ref="A14:C14"/>
    <mergeCell ref="D14:F14"/>
    <mergeCell ref="G14:L14"/>
    <mergeCell ref="M14:R14"/>
    <mergeCell ref="S14:W14"/>
    <mergeCell ref="X14:AA14"/>
    <mergeCell ref="AO12:BG12"/>
    <mergeCell ref="BO12:CB12"/>
    <mergeCell ref="CC12:CV13"/>
    <mergeCell ref="A13:C13"/>
    <mergeCell ref="D13:F13"/>
    <mergeCell ref="G13:L13"/>
    <mergeCell ref="M13:R13"/>
    <mergeCell ref="S13:W13"/>
    <mergeCell ref="X13:AA13"/>
    <mergeCell ref="AB13:AE13"/>
    <mergeCell ref="BO11:CB11"/>
    <mergeCell ref="A12:C12"/>
    <mergeCell ref="D12:F12"/>
    <mergeCell ref="G12:L12"/>
    <mergeCell ref="M12:R12"/>
    <mergeCell ref="S12:W12"/>
    <mergeCell ref="X12:AA12"/>
    <mergeCell ref="AB12:AE12"/>
    <mergeCell ref="AF12:AI12"/>
    <mergeCell ref="AJ12:AN12"/>
    <mergeCell ref="CZ9:DH14"/>
    <mergeCell ref="DI9:EL14"/>
    <mergeCell ref="G10:L11"/>
    <mergeCell ref="M10:R11"/>
    <mergeCell ref="S10:W11"/>
    <mergeCell ref="X10:AA11"/>
    <mergeCell ref="AB10:AE11"/>
    <mergeCell ref="AF10:AI11"/>
    <mergeCell ref="BO10:CB10"/>
    <mergeCell ref="CC10:CV11"/>
    <mergeCell ref="CX7:CY14"/>
    <mergeCell ref="CZ7:DH8"/>
    <mergeCell ref="DI7:EL8"/>
    <mergeCell ref="BO8:CB9"/>
    <mergeCell ref="CC8:CV9"/>
    <mergeCell ref="A9:C11"/>
    <mergeCell ref="D9:F11"/>
    <mergeCell ref="G9:AI9"/>
    <mergeCell ref="AJ9:AN11"/>
    <mergeCell ref="AO9:BG11"/>
    <mergeCell ref="CM6:CO6"/>
    <mergeCell ref="CP6:CR6"/>
    <mergeCell ref="BN7:BZ7"/>
    <mergeCell ref="CA7:CC7"/>
    <mergeCell ref="CD7:CF7"/>
    <mergeCell ref="CG7:CI7"/>
    <mergeCell ref="CJ7:CL7"/>
    <mergeCell ref="CM7:CO7"/>
    <mergeCell ref="CP7:CR7"/>
    <mergeCell ref="EC5:EE5"/>
    <mergeCell ref="EF5:EH5"/>
    <mergeCell ref="EI5:EL5"/>
    <mergeCell ref="A6:G7"/>
    <mergeCell ref="H6:R7"/>
    <mergeCell ref="S6:Y7"/>
    <mergeCell ref="Z6:AL7"/>
    <mergeCell ref="BN6:BZ6"/>
    <mergeCell ref="CA6:CC6"/>
    <mergeCell ref="CD6:CF6"/>
    <mergeCell ref="CM5:CO5"/>
    <mergeCell ref="CP5:CR5"/>
    <mergeCell ref="DO5:DS5"/>
    <mergeCell ref="DT5:DV5"/>
    <mergeCell ref="DW5:DY5"/>
    <mergeCell ref="DZ5:EB5"/>
    <mergeCell ref="AS5:BG7"/>
    <mergeCell ref="BN5:BZ5"/>
    <mergeCell ref="CA5:CC5"/>
    <mergeCell ref="CD5:CF5"/>
    <mergeCell ref="CG5:CI5"/>
    <mergeCell ref="CJ5:CL5"/>
    <mergeCell ref="CG6:CI6"/>
    <mergeCell ref="CJ6:CL6"/>
    <mergeCell ref="BN2:EL2"/>
    <mergeCell ref="BN3:EL4"/>
    <mergeCell ref="A4:F5"/>
    <mergeCell ref="G4:P5"/>
    <mergeCell ref="Q4:AA4"/>
    <mergeCell ref="AB4:AL5"/>
    <mergeCell ref="AM4:AW4"/>
    <mergeCell ref="AX4:BG4"/>
    <mergeCell ref="Q5:AA5"/>
    <mergeCell ref="AM5:AR7"/>
  </mergeCells>
  <printOptions/>
  <pageMargins left="0.7086614173228347" right="0.4330708661417323" top="0.3937007874015748" bottom="0.3937007874015748" header="0.5118110236220472" footer="0.5118110236220472"/>
  <pageSetup horizontalDpi="200" verticalDpi="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N7"/>
  <sheetViews>
    <sheetView showGridLines="0" zoomScalePageLayoutView="0" workbookViewId="0" topLeftCell="A1">
      <selection activeCell="A1" sqref="A1"/>
    </sheetView>
  </sheetViews>
  <sheetFormatPr defaultColWidth="2.140625" defaultRowHeight="15"/>
  <cols>
    <col min="1" max="16384" width="2.140625" style="2" customWidth="1"/>
  </cols>
  <sheetData>
    <row r="2" ht="11.25">
      <c r="B2" s="2" t="s">
        <v>15</v>
      </c>
    </row>
    <row r="3" spans="2:40" ht="11.25">
      <c r="B3" s="571">
        <v>1</v>
      </c>
      <c r="C3" s="571"/>
      <c r="D3" s="571" t="s">
        <v>1</v>
      </c>
      <c r="E3" s="571"/>
      <c r="F3" s="571"/>
      <c r="G3" s="571"/>
      <c r="H3" s="571"/>
      <c r="I3" s="571"/>
      <c r="J3" s="571"/>
      <c r="K3" s="571"/>
      <c r="L3" s="571"/>
      <c r="M3" s="572" t="s">
        <v>0</v>
      </c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0" t="s">
        <v>14</v>
      </c>
      <c r="Z3" s="570"/>
      <c r="AA3" s="570"/>
      <c r="AB3" s="570"/>
      <c r="AC3" s="570"/>
      <c r="AD3" s="570"/>
      <c r="AE3" s="570"/>
      <c r="AF3" s="570"/>
      <c r="AG3" s="570"/>
      <c r="AH3" s="570"/>
      <c r="AI3" s="570"/>
      <c r="AJ3" s="570"/>
      <c r="AK3" s="570"/>
      <c r="AL3" s="570"/>
      <c r="AM3" s="570"/>
      <c r="AN3" s="570"/>
    </row>
    <row r="4" spans="2:40" ht="11.25">
      <c r="B4" s="571">
        <v>2</v>
      </c>
      <c r="C4" s="571"/>
      <c r="D4" s="571" t="s">
        <v>7</v>
      </c>
      <c r="E4" s="571"/>
      <c r="F4" s="571"/>
      <c r="G4" s="571"/>
      <c r="H4" s="571"/>
      <c r="I4" s="571"/>
      <c r="J4" s="571"/>
      <c r="K4" s="571"/>
      <c r="L4" s="571"/>
      <c r="M4" s="572" t="s">
        <v>4</v>
      </c>
      <c r="N4" s="572"/>
      <c r="O4" s="572"/>
      <c r="P4" s="572"/>
      <c r="Q4" s="572"/>
      <c r="R4" s="572"/>
      <c r="S4" s="572"/>
      <c r="T4" s="572"/>
      <c r="U4" s="572"/>
      <c r="V4" s="572"/>
      <c r="W4" s="572"/>
      <c r="X4" s="572"/>
      <c r="Y4" s="570" t="s">
        <v>12</v>
      </c>
      <c r="Z4" s="570"/>
      <c r="AA4" s="570"/>
      <c r="AB4" s="570"/>
      <c r="AC4" s="570"/>
      <c r="AD4" s="570"/>
      <c r="AE4" s="570"/>
      <c r="AF4" s="570"/>
      <c r="AG4" s="570"/>
      <c r="AH4" s="570"/>
      <c r="AI4" s="570"/>
      <c r="AJ4" s="570"/>
      <c r="AK4" s="570"/>
      <c r="AL4" s="570"/>
      <c r="AM4" s="570"/>
      <c r="AN4" s="570"/>
    </row>
    <row r="5" spans="2:40" ht="11.25">
      <c r="B5" s="571">
        <v>3</v>
      </c>
      <c r="C5" s="571"/>
      <c r="D5" s="571" t="s">
        <v>6</v>
      </c>
      <c r="E5" s="571"/>
      <c r="F5" s="571"/>
      <c r="G5" s="571"/>
      <c r="H5" s="571"/>
      <c r="I5" s="571"/>
      <c r="J5" s="571"/>
      <c r="K5" s="571"/>
      <c r="L5" s="571"/>
      <c r="M5" s="572" t="s">
        <v>3</v>
      </c>
      <c r="N5" s="572"/>
      <c r="O5" s="572"/>
      <c r="P5" s="572"/>
      <c r="Q5" s="572"/>
      <c r="R5" s="572"/>
      <c r="S5" s="572"/>
      <c r="T5" s="572"/>
      <c r="U5" s="572"/>
      <c r="V5" s="572"/>
      <c r="W5" s="572"/>
      <c r="X5" s="572"/>
      <c r="Y5" s="570" t="s">
        <v>13</v>
      </c>
      <c r="Z5" s="570"/>
      <c r="AA5" s="570"/>
      <c r="AB5" s="570"/>
      <c r="AC5" s="570"/>
      <c r="AD5" s="570"/>
      <c r="AE5" s="570"/>
      <c r="AF5" s="570"/>
      <c r="AG5" s="570"/>
      <c r="AH5" s="570"/>
      <c r="AI5" s="570"/>
      <c r="AJ5" s="570"/>
      <c r="AK5" s="570"/>
      <c r="AL5" s="570"/>
      <c r="AM5" s="570"/>
      <c r="AN5" s="570"/>
    </row>
    <row r="6" spans="2:40" ht="11.25">
      <c r="B6" s="571">
        <v>4</v>
      </c>
      <c r="C6" s="571"/>
      <c r="D6" s="571" t="s">
        <v>8</v>
      </c>
      <c r="E6" s="571"/>
      <c r="F6" s="571"/>
      <c r="G6" s="571"/>
      <c r="H6" s="571"/>
      <c r="I6" s="571"/>
      <c r="J6" s="571"/>
      <c r="K6" s="571"/>
      <c r="L6" s="571"/>
      <c r="M6" s="572" t="s">
        <v>5</v>
      </c>
      <c r="N6" s="572"/>
      <c r="O6" s="572"/>
      <c r="P6" s="572"/>
      <c r="Q6" s="572"/>
      <c r="R6" s="572"/>
      <c r="S6" s="572"/>
      <c r="T6" s="572"/>
      <c r="U6" s="572"/>
      <c r="V6" s="572"/>
      <c r="W6" s="572"/>
      <c r="X6" s="572"/>
      <c r="Y6" s="570" t="s">
        <v>11</v>
      </c>
      <c r="Z6" s="570"/>
      <c r="AA6" s="570"/>
      <c r="AB6" s="570"/>
      <c r="AC6" s="570"/>
      <c r="AD6" s="570"/>
      <c r="AE6" s="570"/>
      <c r="AF6" s="570"/>
      <c r="AG6" s="570"/>
      <c r="AH6" s="570"/>
      <c r="AI6" s="570"/>
      <c r="AJ6" s="570"/>
      <c r="AK6" s="570"/>
      <c r="AL6" s="570"/>
      <c r="AM6" s="570"/>
      <c r="AN6" s="570"/>
    </row>
    <row r="7" spans="2:40" ht="11.25">
      <c r="B7" s="571">
        <v>5</v>
      </c>
      <c r="C7" s="571"/>
      <c r="D7" s="571" t="s">
        <v>9</v>
      </c>
      <c r="E7" s="571"/>
      <c r="F7" s="571"/>
      <c r="G7" s="571"/>
      <c r="H7" s="571"/>
      <c r="I7" s="571"/>
      <c r="J7" s="571"/>
      <c r="K7" s="571"/>
      <c r="L7" s="571"/>
      <c r="M7" s="572" t="s">
        <v>2</v>
      </c>
      <c r="N7" s="572"/>
      <c r="O7" s="572"/>
      <c r="P7" s="572"/>
      <c r="Q7" s="572"/>
      <c r="R7" s="572"/>
      <c r="S7" s="572"/>
      <c r="T7" s="572"/>
      <c r="U7" s="572"/>
      <c r="V7" s="572"/>
      <c r="W7" s="572"/>
      <c r="X7" s="572"/>
      <c r="Y7" s="570" t="s">
        <v>10</v>
      </c>
      <c r="Z7" s="570"/>
      <c r="AA7" s="570"/>
      <c r="AB7" s="570"/>
      <c r="AC7" s="570"/>
      <c r="AD7" s="570"/>
      <c r="AE7" s="570"/>
      <c r="AF7" s="570"/>
      <c r="AG7" s="570"/>
      <c r="AH7" s="570"/>
      <c r="AI7" s="570"/>
      <c r="AJ7" s="570"/>
      <c r="AK7" s="570"/>
      <c r="AL7" s="570"/>
      <c r="AM7" s="570"/>
      <c r="AN7" s="570"/>
    </row>
  </sheetData>
  <sheetProtection sheet="1"/>
  <mergeCells count="20">
    <mergeCell ref="M7:X7"/>
    <mergeCell ref="M5:X5"/>
    <mergeCell ref="B4:C4"/>
    <mergeCell ref="D4:L4"/>
    <mergeCell ref="M4:X4"/>
    <mergeCell ref="B3:C3"/>
    <mergeCell ref="D3:L3"/>
    <mergeCell ref="M3:X3"/>
    <mergeCell ref="B5:C5"/>
    <mergeCell ref="D5:L5"/>
    <mergeCell ref="Y3:AN3"/>
    <mergeCell ref="Y5:AN5"/>
    <mergeCell ref="Y4:AN4"/>
    <mergeCell ref="Y6:AN6"/>
    <mergeCell ref="Y7:AN7"/>
    <mergeCell ref="B6:C6"/>
    <mergeCell ref="D6:L6"/>
    <mergeCell ref="M6:X6"/>
    <mergeCell ref="B7:C7"/>
    <mergeCell ref="D7:L7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2023-03-03T00:58:07Z</dcterms:modified>
  <cp:category/>
  <cp:version/>
  <cp:contentType/>
  <cp:contentStatus/>
</cp:coreProperties>
</file>