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2760" yWindow="32760" windowWidth="20445" windowHeight="5520" activeTab="0"/>
  </bookViews>
  <sheets>
    <sheet name="退職金計算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<sst xmlns="http://schemas.openxmlformats.org/spreadsheetml/2006/main" count="53" uniqueCount="45">
  <si>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退職手当等の収入金額</t>
  </si>
  <si>
    <t>(ｱ）</t>
  </si>
  <si>
    <t>円</t>
  </si>
  <si>
    <t>勤続年数</t>
  </si>
  <si>
    <t>(ｲ）</t>
  </si>
  <si>
    <t>勤続年数に1年未満の端数があるときは、1年に切り上げます。</t>
  </si>
  <si>
    <t>※</t>
  </si>
  <si>
    <t>退職所得控除額を求める。</t>
  </si>
  <si>
    <t>計算は次の順になります。</t>
  </si>
  <si>
    <t>＝</t>
  </si>
  <si>
    <t>年</t>
  </si>
  <si>
    <t>４０万円×勤続年数(ｲ)</t>
  </si>
  <si>
    <t>※上記金額が８０万円に満たないときは８０万円になります。</t>
  </si>
  <si>
    <t>※障害者になったことにより退職した場合には、上記金額に１００万円を加算します。</t>
  </si>
  <si>
    <t>(ｳ）</t>
  </si>
  <si>
    <t>退職所得控除額</t>
  </si>
  <si>
    <t>いいえ</t>
  </si>
  <si>
    <t>障害者になったことにより退職ですか</t>
  </si>
  <si>
    <t>退職所得金額を求める。</t>
  </si>
  <si>
    <t>退職手当等の収入金額(ｱ)－退職所得控除額(ｳ)</t>
  </si>
  <si>
    <t>(ｴ）</t>
  </si>
  <si>
    <t>退職所得金額</t>
  </si>
  <si>
    <t>退職所得金額(ｶ)×６％</t>
  </si>
  <si>
    <t>市民税額</t>
  </si>
  <si>
    <t>市民税額を求める。</t>
  </si>
  <si>
    <t>県民税額を求める。</t>
  </si>
  <si>
    <t>退職所得金額(ｶ)×４％</t>
  </si>
  <si>
    <t>特別徴収税額を求める。</t>
  </si>
  <si>
    <t>県民税額</t>
  </si>
  <si>
    <t>特別徴収税額</t>
  </si>
  <si>
    <t>はい</t>
  </si>
  <si>
    <t>いいえ</t>
  </si>
  <si>
    <t>黄色の枠</t>
  </si>
  <si>
    <t>に入力してください。</t>
  </si>
  <si>
    <t>退職金の住民税計算シート</t>
  </si>
  <si>
    <t>退職控除額</t>
  </si>
  <si>
    <t>(ｵ）</t>
  </si>
  <si>
    <t>(ｶ）</t>
  </si>
  <si>
    <t>(ｷ）</t>
  </si>
  <si>
    <t>(ｸ）</t>
  </si>
  <si>
    <t>(ｹ）</t>
  </si>
  <si>
    <t>(ｴ)の千円未満の端数を切捨て</t>
  </si>
  <si>
    <t>(ｶ)の百円未満の端数を切捨て</t>
  </si>
  <si>
    <t>(ｸ)の百円未満の端数を切捨て</t>
  </si>
  <si>
    <t>市民税額(ｷ)＋県民税額(ｹ)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</si>
</sst>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4" fillId="0" borderId="0" xfId="0" applyFont="1" applyAlignment="1">
      <alignment vertical="center"/>
    </xf>
    <xf numFmtId="38" fontId="3" fillId="33" borderId="14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38" fontId="0" fillId="34" borderId="11" xfId="48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showGridLines="0" showRowColHeaders="0" tabSelected="1" workbookViewId="0" topLeftCell="A1">
      <selection activeCell="N6" sqref="N6:R6"/>
    </sheetView>
  </sheetViews>
  <sheetFormatPr defaultColWidth="9.00390625" defaultRowHeight="13.5"/>
  <cols>
    <col min="1" max="52" width="2.875" style="0" customWidth="1"/>
  </cols>
  <sheetData>
    <row r="1" ht="18.75">
      <c r="A1" s="12" t="s">
        <v>34</v>
      </c>
    </row>
    <row r="3" spans="2:7" ht="18" customHeight="1">
      <c r="B3" t="s">
        <v>32</v>
      </c>
      <c r="E3" s="10"/>
      <c r="F3" s="11"/>
      <c r="G3" t="s">
        <v>33</v>
      </c>
    </row>
    <row r="5" spans="3:29" ht="13.5">
      <c r="C5" t="s">
        <v>0</v>
      </c>
      <c r="M5" t="s">
        <v>3</v>
      </c>
      <c r="U5" s="17" t="s">
        <v>6</v>
      </c>
      <c r="V5" s="19" t="s">
        <v>5</v>
      </c>
      <c r="W5" s="19"/>
      <c r="X5" s="19"/>
      <c r="Y5" s="19"/>
      <c r="Z5" s="19"/>
      <c r="AA5" s="19"/>
      <c r="AB5" s="19"/>
      <c r="AC5" s="19"/>
    </row>
    <row r="6" spans="3:29" ht="17.25" customHeight="1">
      <c r="C6" s="1" t="s">
        <v>1</v>
      </c>
      <c r="D6" s="20">
        <v>10000000</v>
      </c>
      <c r="E6" s="20"/>
      <c r="F6" s="20"/>
      <c r="G6" s="20"/>
      <c r="H6" s="20"/>
      <c r="I6" s="20"/>
      <c r="J6" s="3" t="s">
        <v>2</v>
      </c>
      <c r="M6" s="1" t="s">
        <v>4</v>
      </c>
      <c r="N6" s="21">
        <v>4</v>
      </c>
      <c r="O6" s="21"/>
      <c r="P6" s="21"/>
      <c r="Q6" s="21"/>
      <c r="R6" s="21"/>
      <c r="S6" s="3" t="s">
        <v>10</v>
      </c>
      <c r="U6" s="18"/>
      <c r="V6" s="19"/>
      <c r="W6" s="19"/>
      <c r="X6" s="19"/>
      <c r="Y6" s="19"/>
      <c r="Z6" s="19"/>
      <c r="AA6" s="19"/>
      <c r="AB6" s="19"/>
      <c r="AC6" s="19"/>
    </row>
    <row r="8" ht="13.5">
      <c r="B8" t="s">
        <v>8</v>
      </c>
    </row>
    <row r="10" spans="2:4" ht="13.5">
      <c r="B10" s="4">
        <v>1</v>
      </c>
      <c r="D10" s="4" t="s">
        <v>7</v>
      </c>
    </row>
    <row r="12" spans="4:15" ht="13.5">
      <c r="D12" t="s">
        <v>35</v>
      </c>
      <c r="M12" t="s">
        <v>9</v>
      </c>
      <c r="O12" t="s">
        <v>11</v>
      </c>
    </row>
    <row r="16" ht="13.5">
      <c r="D16" t="s">
        <v>12</v>
      </c>
    </row>
    <row r="17" ht="13.5">
      <c r="D17" t="s">
        <v>13</v>
      </c>
    </row>
    <row r="18" spans="5:18" ht="17.25" customHeight="1">
      <c r="E18" t="s">
        <v>17</v>
      </c>
      <c r="Q18" s="22" t="s">
        <v>31</v>
      </c>
      <c r="R18" s="23"/>
    </row>
    <row r="19" ht="13.5" hidden="1">
      <c r="Q19" t="s">
        <v>30</v>
      </c>
    </row>
    <row r="20" ht="13.5" hidden="1">
      <c r="Q20" t="s">
        <v>16</v>
      </c>
    </row>
    <row r="21" spans="22:27" ht="13.5" hidden="1">
      <c r="V21" s="14">
        <f>IF(N6&lt;=20,IF(400000*N6&lt;800000,800000,400000*N6),0)</f>
        <v>1600000</v>
      </c>
      <c r="W21" s="15"/>
      <c r="X21" s="15"/>
      <c r="Y21" s="15"/>
      <c r="Z21" s="15"/>
      <c r="AA21" s="16"/>
    </row>
    <row r="22" spans="22:27" ht="13.5" hidden="1">
      <c r="V22" s="14">
        <f>IF(N6&gt;20,8000000+700000*(N6-20),0)</f>
        <v>0</v>
      </c>
      <c r="W22" s="15"/>
      <c r="X22" s="15"/>
      <c r="Y22" s="15"/>
      <c r="Z22" s="15"/>
      <c r="AA22" s="16"/>
    </row>
    <row r="23" spans="22:27" ht="13.5" hidden="1">
      <c r="V23" s="14">
        <f>IF(Q18="いいえ",0,IF(Q18="はい",1000000,0))</f>
        <v>0</v>
      </c>
      <c r="W23" s="15"/>
      <c r="X23" s="15"/>
      <c r="Y23" s="15"/>
      <c r="Z23" s="15"/>
      <c r="AA23" s="16"/>
    </row>
    <row r="25" spans="2:28" ht="17.25" customHeight="1">
      <c r="B25" s="4">
        <v>2</v>
      </c>
      <c r="P25" s="24" t="s">
        <v>15</v>
      </c>
      <c r="Q25" s="25"/>
      <c r="R25" s="25"/>
      <c r="S25" s="25"/>
      <c r="T25" s="26"/>
      <c r="U25" s="1" t="s">
        <v>14</v>
      </c>
      <c r="V25" s="15">
        <f>SUM(V21:AA23)</f>
        <v>1600000</v>
      </c>
      <c r="W25" s="15"/>
      <c r="X25" s="15"/>
      <c r="Y25" s="15"/>
      <c r="Z25" s="15"/>
      <c r="AA25" s="15"/>
      <c r="AB25" s="3" t="s">
        <v>2</v>
      </c>
    </row>
    <row r="27" ht="13.5">
      <c r="D27" s="4" t="s">
        <v>18</v>
      </c>
    </row>
    <row r="29" spans="4:28" ht="17.25" customHeight="1">
      <c r="D29" t="s">
        <v>19</v>
      </c>
      <c r="U29" s="1" t="s">
        <v>20</v>
      </c>
      <c r="V29" s="15">
        <f>IF(N6&lt;=5,D6-V25,(D6-V25)/2)</f>
        <v>8400000</v>
      </c>
      <c r="W29" s="15"/>
      <c r="X29" s="15"/>
      <c r="Y29" s="15"/>
      <c r="Z29" s="15"/>
      <c r="AA29" s="15"/>
      <c r="AB29" s="3" t="s">
        <v>2</v>
      </c>
    </row>
    <row r="31" ht="17.25" customHeight="1"/>
    <row r="32" spans="2:28" ht="13.5">
      <c r="B32" s="4">
        <v>3</v>
      </c>
      <c r="D32" t="s">
        <v>41</v>
      </c>
      <c r="P32" s="1" t="s">
        <v>21</v>
      </c>
      <c r="Q32" s="2"/>
      <c r="R32" s="2"/>
      <c r="S32" s="2"/>
      <c r="T32" s="3"/>
      <c r="U32" s="1" t="s">
        <v>36</v>
      </c>
      <c r="V32" s="15">
        <f>ROUNDDOWN(V29,-3)</f>
        <v>8400000</v>
      </c>
      <c r="W32" s="15"/>
      <c r="X32" s="15"/>
      <c r="Y32" s="15"/>
      <c r="Z32" s="15"/>
      <c r="AA32" s="15"/>
      <c r="AB32" s="3" t="s">
        <v>2</v>
      </c>
    </row>
    <row r="33" ht="17.25" customHeight="1"/>
    <row r="34" ht="13.5">
      <c r="D34" s="4" t="s">
        <v>24</v>
      </c>
    </row>
    <row r="36" spans="4:28" ht="13.5">
      <c r="D36" t="s">
        <v>22</v>
      </c>
      <c r="U36" s="1" t="s">
        <v>37</v>
      </c>
      <c r="V36" s="15">
        <f>V32*0.06</f>
        <v>504000</v>
      </c>
      <c r="W36" s="15"/>
      <c r="X36" s="15"/>
      <c r="Y36" s="15"/>
      <c r="Z36" s="15"/>
      <c r="AA36" s="15"/>
      <c r="AB36" s="3" t="s">
        <v>2</v>
      </c>
    </row>
    <row r="37" ht="17.25" customHeight="1"/>
    <row r="38" spans="2:28" ht="13.5">
      <c r="B38" s="4">
        <v>4</v>
      </c>
      <c r="D38" t="s">
        <v>42</v>
      </c>
      <c r="P38" s="1" t="s">
        <v>23</v>
      </c>
      <c r="Q38" s="2"/>
      <c r="R38" s="2"/>
      <c r="S38" s="2"/>
      <c r="T38" s="3"/>
      <c r="U38" s="1" t="s">
        <v>38</v>
      </c>
      <c r="V38" s="15">
        <f>ROUNDDOWN(V36,-2)</f>
        <v>504000</v>
      </c>
      <c r="W38" s="15"/>
      <c r="X38" s="15"/>
      <c r="Y38" s="15"/>
      <c r="Z38" s="15"/>
      <c r="AA38" s="15"/>
      <c r="AB38" s="3" t="s">
        <v>2</v>
      </c>
    </row>
    <row r="39" ht="17.25" customHeight="1"/>
    <row r="40" ht="13.5">
      <c r="D40" s="4" t="s">
        <v>25</v>
      </c>
    </row>
    <row r="41" ht="17.25" customHeight="1"/>
    <row r="42" spans="4:28" ht="13.5">
      <c r="D42" t="s">
        <v>26</v>
      </c>
      <c r="U42" s="1" t="s">
        <v>39</v>
      </c>
      <c r="V42" s="15">
        <f>V32*0.04</f>
        <v>336000</v>
      </c>
      <c r="W42" s="15"/>
      <c r="X42" s="15"/>
      <c r="Y42" s="15"/>
      <c r="Z42" s="15"/>
      <c r="AA42" s="15"/>
      <c r="AB42" s="3" t="s">
        <v>2</v>
      </c>
    </row>
    <row r="43" ht="17.25" customHeight="1"/>
    <row r="44" spans="2:28" ht="13.5">
      <c r="B44" s="4">
        <v>5</v>
      </c>
      <c r="D44" t="s">
        <v>43</v>
      </c>
      <c r="P44" s="1" t="s">
        <v>28</v>
      </c>
      <c r="Q44" s="2"/>
      <c r="R44" s="2"/>
      <c r="S44" s="2"/>
      <c r="T44" s="3"/>
      <c r="U44" s="1" t="s">
        <v>40</v>
      </c>
      <c r="V44" s="15">
        <f>ROUNDDOWN(V42,-2)</f>
        <v>336000</v>
      </c>
      <c r="W44" s="15"/>
      <c r="X44" s="15"/>
      <c r="Y44" s="15"/>
      <c r="Z44" s="15"/>
      <c r="AA44" s="15"/>
      <c r="AB44" s="3" t="s">
        <v>2</v>
      </c>
    </row>
    <row r="46" ht="13.5">
      <c r="D46" s="4" t="s">
        <v>27</v>
      </c>
    </row>
    <row r="47" ht="17.25" customHeight="1" thickBot="1"/>
    <row r="48" spans="2:28" ht="14.25" thickBot="1">
      <c r="B48" s="4"/>
      <c r="D48" t="s">
        <v>44</v>
      </c>
      <c r="P48" s="5" t="s">
        <v>29</v>
      </c>
      <c r="Q48" s="6"/>
      <c r="R48" s="6"/>
      <c r="S48" s="6"/>
      <c r="T48" s="7"/>
      <c r="U48" s="8"/>
      <c r="V48" s="13">
        <f>V38+V44</f>
        <v>840000</v>
      </c>
      <c r="W48" s="13"/>
      <c r="X48" s="13"/>
      <c r="Y48" s="13"/>
      <c r="Z48" s="13"/>
      <c r="AA48" s="13"/>
      <c r="AB48" s="9" t="s">
        <v>2</v>
      </c>
    </row>
    <row r="49" ht="17.25" customHeight="1"/>
    <row r="51" ht="17.25" customHeight="1"/>
    <row r="53" ht="17.25" customHeight="1"/>
    <row r="57" ht="17.25" customHeight="1"/>
  </sheetData>
  <sheetProtection/>
  <mergeCells count="17">
    <mergeCell ref="D6:I6"/>
    <mergeCell ref="N6:R6"/>
    <mergeCell ref="V36:AA36"/>
    <mergeCell ref="V44:AA44"/>
    <mergeCell ref="V38:AA38"/>
    <mergeCell ref="V42:AA42"/>
    <mergeCell ref="Q18:R18"/>
    <mergeCell ref="P25:T25"/>
    <mergeCell ref="V48:AA48"/>
    <mergeCell ref="V21:AA21"/>
    <mergeCell ref="V22:AA22"/>
    <mergeCell ref="V23:AA23"/>
    <mergeCell ref="U5:U6"/>
    <mergeCell ref="V25:AA25"/>
    <mergeCell ref="V29:AA29"/>
    <mergeCell ref="V32:AA32"/>
    <mergeCell ref="V5:AC6"/>
  </mergeCells>
  <dataValidations count="1">
    <dataValidation type="list" allowBlank="1" showInputMessage="1" showErrorMessage="1" sqref="Q18:R18">
      <formula1>$Q$19:$Q$20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2016-10-26T00:22:54Z</dcterms:created>
  <dcterms:modified xsi:type="dcterms:W3CDTF">2021-11-09T06:54:05Z</dcterms:modified>
  <cp:category/>
  <cp:version/>
  <cp:contentType/>
  <cp:contentStatus/>
</cp:coreProperties>
</file>